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35" yWindow="4530" windowWidth="15330" windowHeight="4095"/>
  </bookViews>
  <sheets>
    <sheet name="Comparison" sheetId="1" r:id="rId1"/>
  </sheets>
  <externalReferences>
    <externalReference r:id="rId2"/>
    <externalReference r:id="rId3"/>
    <externalReference r:id="rId4"/>
  </externalReferences>
  <definedNames>
    <definedName name="_xlnm.Print_Area" localSheetId="0">Comparison!$A$1:$L$74</definedName>
    <definedName name="_xlnm.Print_Titles" localSheetId="0">Comparison!$3:$4</definedName>
  </definedNames>
  <calcPr calcId="145621"/>
</workbook>
</file>

<file path=xl/calcChain.xml><?xml version="1.0" encoding="utf-8"?>
<calcChain xmlns="http://schemas.openxmlformats.org/spreadsheetml/2006/main">
  <c r="L68" i="1" l="1"/>
  <c r="L69" i="1"/>
  <c r="L6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7" i="1"/>
  <c r="J68" i="1"/>
  <c r="J69" i="1"/>
  <c r="J67" i="1"/>
  <c r="J8" i="1" l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7" i="1"/>
  <c r="H74" i="1" l="1"/>
  <c r="H71" i="1"/>
  <c r="H65" i="1"/>
  <c r="H69" i="1"/>
  <c r="H68" i="1"/>
  <c r="H6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7" i="1"/>
  <c r="D69" i="1" l="1"/>
  <c r="D68" i="1"/>
  <c r="D6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7" i="1"/>
  <c r="E65" i="1" l="1"/>
  <c r="E71" i="1"/>
  <c r="E74" i="1" s="1"/>
  <c r="F71" i="1"/>
  <c r="F65" i="1"/>
  <c r="K71" i="1"/>
  <c r="K65" i="1"/>
  <c r="J71" i="1"/>
  <c r="J65" i="1"/>
  <c r="J74" i="1" l="1"/>
  <c r="F74" i="1"/>
  <c r="K74" i="1"/>
  <c r="I68" i="1" l="1"/>
  <c r="I67" i="1"/>
  <c r="I63" i="1"/>
  <c r="I61" i="1"/>
  <c r="I59" i="1"/>
  <c r="I57" i="1"/>
  <c r="I53" i="1"/>
  <c r="I51" i="1"/>
  <c r="I49" i="1"/>
  <c r="I47" i="1"/>
  <c r="I45" i="1"/>
  <c r="I43" i="1"/>
  <c r="I40" i="1"/>
  <c r="I54" i="1"/>
  <c r="I37" i="1"/>
  <c r="I35" i="1"/>
  <c r="I33" i="1"/>
  <c r="I31" i="1"/>
  <c r="I29" i="1"/>
  <c r="I27" i="1"/>
  <c r="I25" i="1"/>
  <c r="I23" i="1"/>
  <c r="I22" i="1"/>
  <c r="I20" i="1"/>
  <c r="I18" i="1"/>
  <c r="I16" i="1"/>
  <c r="I14" i="1"/>
  <c r="I12" i="1"/>
  <c r="I10" i="1"/>
  <c r="I8" i="1"/>
  <c r="I69" i="1"/>
  <c r="I62" i="1"/>
  <c r="I60" i="1"/>
  <c r="I58" i="1"/>
  <c r="I56" i="1"/>
  <c r="I55" i="1"/>
  <c r="I52" i="1"/>
  <c r="I50" i="1"/>
  <c r="I48" i="1"/>
  <c r="I46" i="1"/>
  <c r="I44" i="1"/>
  <c r="I42" i="1"/>
  <c r="I41" i="1"/>
  <c r="I39" i="1"/>
  <c r="I38" i="1"/>
  <c r="I36" i="1"/>
  <c r="I34" i="1"/>
  <c r="I32" i="1"/>
  <c r="I30" i="1"/>
  <c r="I28" i="1"/>
  <c r="I26" i="1"/>
  <c r="I24" i="1"/>
  <c r="I21" i="1"/>
  <c r="I19" i="1"/>
  <c r="I17" i="1"/>
  <c r="I15" i="1"/>
  <c r="I13" i="1"/>
  <c r="I11" i="1"/>
  <c r="I9" i="1"/>
  <c r="I71" i="1" l="1"/>
  <c r="D71" i="1"/>
  <c r="D65" i="1"/>
  <c r="I7" i="1"/>
  <c r="I65" i="1" s="1"/>
  <c r="D74" i="1" l="1"/>
  <c r="I74" i="1"/>
  <c r="L71" i="1"/>
  <c r="L65" i="1" l="1"/>
  <c r="L74" i="1" s="1"/>
</calcChain>
</file>

<file path=xl/sharedStrings.xml><?xml version="1.0" encoding="utf-8"?>
<sst xmlns="http://schemas.openxmlformats.org/spreadsheetml/2006/main" count="142" uniqueCount="137">
  <si>
    <t>£</t>
  </si>
  <si>
    <t>%</t>
  </si>
  <si>
    <t>Bathampton Primary</t>
  </si>
  <si>
    <t>Batheaston Primary</t>
  </si>
  <si>
    <t>Bathford Primary</t>
  </si>
  <si>
    <t>Bathwick St Mary's Primary</t>
  </si>
  <si>
    <t>Bishop Sutton Primary</t>
  </si>
  <si>
    <t>Cameley Primary</t>
  </si>
  <si>
    <t>Camerton Primary</t>
  </si>
  <si>
    <t>Castle Primary</t>
  </si>
  <si>
    <t>Chandag Infants</t>
  </si>
  <si>
    <t>Chandag Junior</t>
  </si>
  <si>
    <t>Chew Magna Primary</t>
  </si>
  <si>
    <t>Combe Down Primary</t>
  </si>
  <si>
    <t>East Harptree Primary</t>
  </si>
  <si>
    <t>Oldfield Park Infants</t>
  </si>
  <si>
    <t>Farmborough Primary</t>
  </si>
  <si>
    <t>Farrington Gurney Primary</t>
  </si>
  <si>
    <t>Freshford Primary</t>
  </si>
  <si>
    <t>Longvernal Primary</t>
  </si>
  <si>
    <t>Marksbury Primary</t>
  </si>
  <si>
    <t>Midsomer Norton Primary</t>
  </si>
  <si>
    <t>Moorlands Infants</t>
  </si>
  <si>
    <t>Moorlands Junior</t>
  </si>
  <si>
    <t>Paulton Infants</t>
  </si>
  <si>
    <t>Paulton Junior</t>
  </si>
  <si>
    <t>Peasedown St John Primary</t>
  </si>
  <si>
    <t>Pensford Primary</t>
  </si>
  <si>
    <t>Saltford Primary</t>
  </si>
  <si>
    <t>Shoscombe Primary</t>
  </si>
  <si>
    <t>Oldfield Park Junior</t>
  </si>
  <si>
    <t>Southdown Infants</t>
  </si>
  <si>
    <t>Southdown Junior</t>
  </si>
  <si>
    <t>St Andrew's Primary, Bath</t>
  </si>
  <si>
    <t>St John's Primary, Bath</t>
  </si>
  <si>
    <t>St John's Primary, Keynsham</t>
  </si>
  <si>
    <t>St Julian's Primary , Wellow</t>
  </si>
  <si>
    <t>St Mary's Primary, Bath</t>
  </si>
  <si>
    <t>St Mary's Primary, Timsbury</t>
  </si>
  <si>
    <t>St Mary's Primary, Writhlington</t>
  </si>
  <si>
    <t>St Phillip's Primary</t>
  </si>
  <si>
    <t>St Saviour's Infants</t>
  </si>
  <si>
    <t>St Saviour's Junior</t>
  </si>
  <si>
    <t>St Stephen's Primary</t>
  </si>
  <si>
    <t>Stanton Drew Primary</t>
  </si>
  <si>
    <t>Swainswick Primary</t>
  </si>
  <si>
    <t>St Michael's Junior</t>
  </si>
  <si>
    <t>Twerton Infants</t>
  </si>
  <si>
    <t>Ubley Primary</t>
  </si>
  <si>
    <t>Welton Primary</t>
  </si>
  <si>
    <t>Westfield Primary</t>
  </si>
  <si>
    <t>Weston All Saints Primary</t>
  </si>
  <si>
    <t>Whitchurch Primary</t>
  </si>
  <si>
    <t>Widcombe Infants</t>
  </si>
  <si>
    <t>Widcombe Junior</t>
  </si>
  <si>
    <t>St Martin's Garden Primary</t>
  </si>
  <si>
    <t>Total Primary</t>
  </si>
  <si>
    <t>Chew Valley School</t>
  </si>
  <si>
    <t>St Gregory's School</t>
  </si>
  <si>
    <t>St Marks School</t>
  </si>
  <si>
    <t>Total Secondary</t>
  </si>
  <si>
    <t>Total ALL Schools</t>
  </si>
  <si>
    <t>E2236</t>
  </si>
  <si>
    <t>E3076</t>
  </si>
  <si>
    <t>E3077</t>
  </si>
  <si>
    <t>E3420</t>
  </si>
  <si>
    <t>E2237</t>
  </si>
  <si>
    <t>E3078</t>
  </si>
  <si>
    <t>E3079</t>
  </si>
  <si>
    <t>E2260</t>
  </si>
  <si>
    <t>E2258</t>
  </si>
  <si>
    <t>E2242</t>
  </si>
  <si>
    <t>E2238</t>
  </si>
  <si>
    <t>E3128</t>
  </si>
  <si>
    <t>E3086</t>
  </si>
  <si>
    <t>E2150</t>
  </si>
  <si>
    <t>E3088</t>
  </si>
  <si>
    <t>E3089</t>
  </si>
  <si>
    <t>E3092</t>
  </si>
  <si>
    <t>E2293</t>
  </si>
  <si>
    <t>E3096</t>
  </si>
  <si>
    <t>E2259</t>
  </si>
  <si>
    <t>E2154</t>
  </si>
  <si>
    <t>E2153</t>
  </si>
  <si>
    <t>E2243</t>
  </si>
  <si>
    <t>E2270</t>
  </si>
  <si>
    <t>E2244</t>
  </si>
  <si>
    <t>E2246</t>
  </si>
  <si>
    <t>E3102</t>
  </si>
  <si>
    <t>E3347</t>
  </si>
  <si>
    <t>E2159</t>
  </si>
  <si>
    <t>E2158</t>
  </si>
  <si>
    <t>E2157</t>
  </si>
  <si>
    <t>E3421</t>
  </si>
  <si>
    <t>E3424</t>
  </si>
  <si>
    <t>E3094</t>
  </si>
  <si>
    <t>E3107</t>
  </si>
  <si>
    <t>E3425</t>
  </si>
  <si>
    <t>E3105</t>
  </si>
  <si>
    <t>E3109</t>
  </si>
  <si>
    <t>E3032</t>
  </si>
  <si>
    <t>E3034</t>
  </si>
  <si>
    <t>E3033</t>
  </si>
  <si>
    <t>E3422</t>
  </si>
  <si>
    <t>E2248</t>
  </si>
  <si>
    <t>E3103</t>
  </si>
  <si>
    <t>E3035</t>
  </si>
  <si>
    <t>E2160</t>
  </si>
  <si>
    <t>E3106</t>
  </si>
  <si>
    <t>E2249</t>
  </si>
  <si>
    <t>E2250</t>
  </si>
  <si>
    <t>E3125</t>
  </si>
  <si>
    <t>E2251</t>
  </si>
  <si>
    <t>E2162</t>
  </si>
  <si>
    <t>E3423</t>
  </si>
  <si>
    <t>E2000</t>
  </si>
  <si>
    <t>E4130</t>
  </si>
  <si>
    <t>E4608</t>
  </si>
  <si>
    <t>E4607</t>
  </si>
  <si>
    <t>n/a</t>
  </si>
  <si>
    <t>E3446</t>
  </si>
  <si>
    <t>St Nicholas Primary</t>
  </si>
  <si>
    <t>E3448</t>
  </si>
  <si>
    <t>St Keyna Primary</t>
  </si>
  <si>
    <t>E3449</t>
  </si>
  <si>
    <t>Newbridge Primary</t>
  </si>
  <si>
    <t>Balance: surplus/ (deficit) at 31.3.….</t>
  </si>
  <si>
    <t xml:space="preserve"> LA &amp; High Needs Revenue C/fwds 31/03/2014</t>
  </si>
  <si>
    <t xml:space="preserve"> LA &amp; High Needs Revenue C/fwds 31/03/2013</t>
  </si>
  <si>
    <t>Appendix A: LA &amp; High Needs School Revenue carry-forwards at 31 March 2015</t>
  </si>
  <si>
    <t>Maintained schools only and excludes academy converters during FY2014-15</t>
  </si>
  <si>
    <t xml:space="preserve"> LA &amp; High Needs Revenue C/fwds 31/03/2015</t>
  </si>
  <si>
    <t>LA &amp; High Needs Revenue c/fwds at 31 Mar 15 as a % of allocated Funds before de-delegation 2014/15 plus HNTS &amp; UIFSM</t>
  </si>
  <si>
    <t>increase/ (decrease) between 2013-14 &amp; 2014-15</t>
  </si>
  <si>
    <t>FTE Pupil Numbers Oct 2014 (exc 6th form)</t>
  </si>
  <si>
    <t>LA &amp; High Needs Excessive balance 2014/15</t>
  </si>
  <si>
    <t>Item 9.1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</si>
</sst>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;\(#,##0\)"/>
    <numFmt numFmtId="165" formatCode="dd/mm/yyyy;@"/>
  </numFmts>
  <fonts count="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i/>
      <sz val="16"/>
      <name val="Arial"/>
      <family val="2"/>
    </font>
    <font>
      <sz val="8"/>
      <name val="Arial"/>
      <family val="2"/>
    </font>
    <font>
      <b/>
      <sz val="14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4"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0" fontId="3" fillId="0" borderId="0" xfId="0" applyFont="1"/>
    <xf numFmtId="164" fontId="2" fillId="0" borderId="0" xfId="0" applyNumberFormat="1" applyFont="1" applyBorder="1" applyAlignment="1">
      <alignment horizontal="center" vertical="center"/>
    </xf>
    <xf numFmtId="4" fontId="0" fillId="0" borderId="0" xfId="0" applyNumberFormat="1"/>
    <xf numFmtId="164" fontId="0" fillId="0" borderId="1" xfId="0" applyNumberFormat="1" applyBorder="1"/>
    <xf numFmtId="164" fontId="0" fillId="0" borderId="0" xfId="0" applyNumberFormat="1" applyBorder="1"/>
    <xf numFmtId="164" fontId="2" fillId="0" borderId="2" xfId="0" applyNumberFormat="1" applyFont="1" applyBorder="1"/>
    <xf numFmtId="164" fontId="0" fillId="0" borderId="0" xfId="0" applyNumberFormat="1"/>
    <xf numFmtId="3" fontId="0" fillId="0" borderId="0" xfId="0" applyNumberFormat="1"/>
    <xf numFmtId="3" fontId="0" fillId="0" borderId="1" xfId="0" applyNumberFormat="1" applyBorder="1"/>
    <xf numFmtId="164" fontId="2" fillId="0" borderId="3" xfId="0" applyNumberFormat="1" applyFont="1" applyBorder="1"/>
    <xf numFmtId="164" fontId="0" fillId="0" borderId="0" xfId="1" applyNumberFormat="1" applyFont="1"/>
    <xf numFmtId="164" fontId="2" fillId="0" borderId="0" xfId="1" applyNumberFormat="1" applyFont="1" applyBorder="1" applyAlignment="1">
      <alignment horizontal="center" vertical="center"/>
    </xf>
    <xf numFmtId="164" fontId="0" fillId="0" borderId="1" xfId="1" applyNumberFormat="1" applyFont="1" applyBorder="1"/>
    <xf numFmtId="164" fontId="0" fillId="0" borderId="0" xfId="1" applyNumberFormat="1" applyFont="1" applyBorder="1"/>
    <xf numFmtId="164" fontId="2" fillId="0" borderId="5" xfId="1" applyNumberFormat="1" applyFont="1" applyBorder="1"/>
    <xf numFmtId="164" fontId="2" fillId="0" borderId="3" xfId="1" applyNumberFormat="1" applyFont="1" applyBorder="1"/>
    <xf numFmtId="164" fontId="0" fillId="0" borderId="1" xfId="1" applyNumberFormat="1" applyFont="1" applyFill="1" applyBorder="1"/>
    <xf numFmtId="3" fontId="2" fillId="0" borderId="6" xfId="0" applyNumberFormat="1" applyFont="1" applyBorder="1"/>
    <xf numFmtId="164" fontId="2" fillId="0" borderId="7" xfId="0" applyNumberFormat="1" applyFont="1" applyBorder="1"/>
    <xf numFmtId="0" fontId="2" fillId="0" borderId="0" xfId="0" applyFont="1" applyAlignment="1">
      <alignment horizontal="center" wrapText="1"/>
    </xf>
    <xf numFmtId="3" fontId="2" fillId="0" borderId="8" xfId="0" applyNumberFormat="1" applyFont="1" applyBorder="1" applyAlignment="1"/>
    <xf numFmtId="3" fontId="2" fillId="0" borderId="8" xfId="0" applyNumberFormat="1" applyFont="1" applyBorder="1" applyAlignment="1">
      <alignment horizontal="center"/>
    </xf>
    <xf numFmtId="3" fontId="2" fillId="0" borderId="8" xfId="0" applyNumberFormat="1" applyFont="1" applyBorder="1" applyAlignment="1">
      <alignment horizontal="left"/>
    </xf>
    <xf numFmtId="0" fontId="0" fillId="0" borderId="0" xfId="0" applyFill="1"/>
    <xf numFmtId="3" fontId="2" fillId="0" borderId="8" xfId="0" applyNumberFormat="1" applyFont="1" applyFill="1" applyBorder="1" applyAlignment="1"/>
    <xf numFmtId="0" fontId="2" fillId="0" borderId="0" xfId="0" applyFont="1" applyFill="1" applyBorder="1" applyAlignment="1">
      <alignment horizontal="center" wrapText="1"/>
    </xf>
    <xf numFmtId="2" fontId="0" fillId="0" borderId="1" xfId="0" applyNumberFormat="1" applyFill="1" applyBorder="1" applyAlignment="1">
      <alignment horizontal="center"/>
    </xf>
    <xf numFmtId="3" fontId="0" fillId="0" borderId="1" xfId="0" applyNumberFormat="1" applyFill="1" applyBorder="1"/>
    <xf numFmtId="164" fontId="2" fillId="0" borderId="4" xfId="0" applyNumberFormat="1" applyFont="1" applyFill="1" applyBorder="1"/>
    <xf numFmtId="3" fontId="0" fillId="0" borderId="0" xfId="0" applyNumberFormat="1" applyFill="1"/>
    <xf numFmtId="3" fontId="0" fillId="0" borderId="0" xfId="0" applyNumberFormat="1" applyFill="1" applyAlignment="1">
      <alignment wrapText="1"/>
    </xf>
    <xf numFmtId="3" fontId="2" fillId="0" borderId="2" xfId="0" applyNumberFormat="1" applyFont="1" applyFill="1" applyBorder="1"/>
    <xf numFmtId="164" fontId="2" fillId="0" borderId="6" xfId="1" applyNumberFormat="1" applyFont="1" applyBorder="1"/>
    <xf numFmtId="3" fontId="3" fillId="0" borderId="0" xfId="0" applyNumberFormat="1" applyFont="1"/>
    <xf numFmtId="3" fontId="0" fillId="0" borderId="0" xfId="1" applyNumberFormat="1" applyFont="1"/>
    <xf numFmtId="3" fontId="2" fillId="0" borderId="0" xfId="0" applyNumberFormat="1" applyFont="1" applyAlignment="1">
      <alignment horizontal="center" wrapText="1"/>
    </xf>
    <xf numFmtId="3" fontId="0" fillId="0" borderId="9" xfId="0" applyNumberFormat="1" applyFill="1" applyBorder="1"/>
    <xf numFmtId="165" fontId="2" fillId="2" borderId="1" xfId="1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wrapText="1"/>
    </xf>
    <xf numFmtId="3" fontId="2" fillId="3" borderId="1" xfId="0" applyNumberFormat="1" applyFont="1" applyFill="1" applyBorder="1" applyAlignment="1">
      <alignment horizontal="center" wrapText="1"/>
    </xf>
    <xf numFmtId="3" fontId="2" fillId="0" borderId="0" xfId="0" applyNumberFormat="1" applyFont="1" applyFill="1"/>
    <xf numFmtId="3" fontId="2" fillId="3" borderId="1" xfId="0" applyNumberFormat="1" applyFont="1" applyFill="1" applyBorder="1" applyAlignment="1">
      <alignment wrapText="1"/>
    </xf>
    <xf numFmtId="3" fontId="2" fillId="0" borderId="0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/>
    <xf numFmtId="3" fontId="2" fillId="0" borderId="10" xfId="0" applyNumberFormat="1" applyFont="1" applyFill="1" applyBorder="1"/>
    <xf numFmtId="3" fontId="2" fillId="0" borderId="9" xfId="0" applyNumberFormat="1" applyFont="1" applyFill="1" applyBorder="1"/>
    <xf numFmtId="164" fontId="2" fillId="3" borderId="1" xfId="0" applyNumberFormat="1" applyFont="1" applyFill="1" applyBorder="1" applyAlignment="1">
      <alignment horizontal="center" vertical="center" wrapText="1"/>
    </xf>
    <xf numFmtId="14" fontId="2" fillId="4" borderId="1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/>
    </xf>
    <xf numFmtId="10" fontId="0" fillId="0" borderId="0" xfId="0" applyNumberFormat="1" applyFill="1" applyBorder="1" applyAlignment="1">
      <alignment horizontal="center"/>
    </xf>
    <xf numFmtId="10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2" fontId="2" fillId="0" borderId="3" xfId="0" applyNumberFormat="1" applyFont="1" applyFill="1" applyBorder="1" applyAlignment="1">
      <alignment horizontal="center"/>
    </xf>
    <xf numFmtId="0" fontId="0" fillId="0" borderId="0" xfId="0" applyFill="1" applyAlignment="1">
      <alignment wrapText="1"/>
    </xf>
    <xf numFmtId="0" fontId="2" fillId="5" borderId="0" xfId="0" applyFont="1" applyFill="1"/>
    <xf numFmtId="3" fontId="0" fillId="5" borderId="0" xfId="0" applyNumberFormat="1" applyFill="1"/>
    <xf numFmtId="3" fontId="0" fillId="5" borderId="0" xfId="1" applyNumberFormat="1" applyFont="1" applyFill="1"/>
    <xf numFmtId="164" fontId="0" fillId="5" borderId="0" xfId="1" applyNumberFormat="1" applyFont="1" applyFill="1"/>
    <xf numFmtId="0" fontId="0" fillId="5" borderId="0" xfId="0" applyFill="1"/>
    <xf numFmtId="14" fontId="2" fillId="6" borderId="1" xfId="0" applyNumberFormat="1" applyFont="1" applyFill="1" applyBorder="1" applyAlignment="1">
      <alignment horizontal="center" vertical="center" wrapText="1"/>
    </xf>
    <xf numFmtId="164" fontId="2" fillId="6" borderId="5" xfId="1" applyNumberFormat="1" applyFont="1" applyFill="1" applyBorder="1"/>
    <xf numFmtId="2" fontId="2" fillId="6" borderId="3" xfId="0" applyNumberFormat="1" applyFont="1" applyFill="1" applyBorder="1" applyAlignment="1">
      <alignment horizontal="center"/>
    </xf>
    <xf numFmtId="164" fontId="2" fillId="6" borderId="3" xfId="0" applyNumberFormat="1" applyFont="1" applyFill="1" applyBorder="1"/>
    <xf numFmtId="164" fontId="2" fillId="6" borderId="4" xfId="0" applyNumberFormat="1" applyFont="1" applyFill="1" applyBorder="1"/>
    <xf numFmtId="3" fontId="2" fillId="6" borderId="4" xfId="0" applyNumberFormat="1" applyFont="1" applyFill="1" applyBorder="1"/>
    <xf numFmtId="3" fontId="2" fillId="6" borderId="1" xfId="0" applyNumberFormat="1" applyFont="1" applyFill="1" applyBorder="1"/>
    <xf numFmtId="3" fontId="2" fillId="0" borderId="0" xfId="0" applyNumberFormat="1" applyFont="1"/>
    <xf numFmtId="0" fontId="1" fillId="0" borderId="0" xfId="0" applyFont="1" applyAlignment="1">
      <alignment wrapText="1"/>
    </xf>
    <xf numFmtId="3" fontId="1" fillId="0" borderId="0" xfId="0" applyNumberFormat="1" applyFont="1" applyAlignment="1">
      <alignment wrapText="1"/>
    </xf>
    <xf numFmtId="3" fontId="0" fillId="0" borderId="0" xfId="0" applyNumberFormat="1" applyAlignment="1">
      <alignment wrapText="1"/>
    </xf>
    <xf numFmtId="3" fontId="5" fillId="0" borderId="0" xfId="0" applyNumberFormat="1" applyFon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ducation\Finance%202000\End%20Of%20Year\2014-2015\EOY%20Summary%20Reports\School%20Carry%20Forwards%2014-15%20Maste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ducation\Finance%202000\ISB\2014-2015\Data\Sarah%20Beilby%20Oct14%20Census%20Final\Copy%20of%20Primary%20Census-Oct%2014%20(C%20or%20M%20inc%20AC)%20DON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ducation\Finance%202000\ISB\2014-2015\Data\Sarah%20Beilby%20Oct14%20Census%20Final\Copy%20of%20Secondary%20Census-Oct%2014%20(C%20or%20M%20inc%20AC)%20DON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"/>
      <sheetName val="Cfwds only"/>
    </sheetNames>
    <sheetDataSet>
      <sheetData sheetId="0">
        <row r="3">
          <cell r="A3">
            <v>2236</v>
          </cell>
          <cell r="B3" t="str">
            <v>CE01</v>
          </cell>
          <cell r="C3" t="str">
            <v>Bathampton Primary</v>
          </cell>
          <cell r="D3" t="str">
            <v>Bathampton Primary School</v>
          </cell>
          <cell r="E3">
            <v>680766</v>
          </cell>
          <cell r="F3">
            <v>643048.30999999982</v>
          </cell>
          <cell r="G3">
            <v>37717.690000000352</v>
          </cell>
          <cell r="H3">
            <v>37718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6014</v>
          </cell>
          <cell r="V3">
            <v>6014</v>
          </cell>
          <cell r="W3">
            <v>0</v>
          </cell>
          <cell r="X3">
            <v>0</v>
          </cell>
          <cell r="Y3">
            <v>0</v>
          </cell>
          <cell r="Z3">
            <v>0</v>
          </cell>
          <cell r="AA3">
            <v>0</v>
          </cell>
          <cell r="AB3">
            <v>0</v>
          </cell>
          <cell r="AC3">
            <v>1758</v>
          </cell>
          <cell r="AD3">
            <v>0</v>
          </cell>
          <cell r="AE3">
            <v>1758</v>
          </cell>
          <cell r="AF3">
            <v>1758</v>
          </cell>
          <cell r="AG3">
            <v>0</v>
          </cell>
          <cell r="AH3">
            <v>0</v>
          </cell>
          <cell r="AI3">
            <v>0</v>
          </cell>
          <cell r="AJ3">
            <v>0</v>
          </cell>
          <cell r="AK3">
            <v>0</v>
          </cell>
          <cell r="AL3">
            <v>0</v>
          </cell>
          <cell r="AM3">
            <v>0</v>
          </cell>
          <cell r="AN3">
            <v>0</v>
          </cell>
          <cell r="AO3">
            <v>0</v>
          </cell>
          <cell r="AP3">
            <v>0</v>
          </cell>
          <cell r="AQ3">
            <v>0</v>
          </cell>
          <cell r="AR3">
            <v>0</v>
          </cell>
          <cell r="AS3">
            <v>0</v>
          </cell>
          <cell r="AT3">
            <v>0</v>
          </cell>
          <cell r="AU3">
            <v>0</v>
          </cell>
          <cell r="AV3">
            <v>0</v>
          </cell>
          <cell r="AW3">
            <v>0</v>
          </cell>
          <cell r="AX3">
            <v>0</v>
          </cell>
          <cell r="AY3">
            <v>0</v>
          </cell>
          <cell r="AZ3">
            <v>0</v>
          </cell>
          <cell r="BA3">
            <v>37717.690000000352</v>
          </cell>
          <cell r="BB3">
            <v>38318</v>
          </cell>
          <cell r="BC3">
            <v>643048</v>
          </cell>
          <cell r="BD3">
            <v>719084</v>
          </cell>
          <cell r="BE3">
            <v>37718</v>
          </cell>
          <cell r="BF3">
            <v>57527</v>
          </cell>
          <cell r="BG3">
            <v>0</v>
          </cell>
          <cell r="BH3">
            <v>5.25</v>
          </cell>
        </row>
        <row r="4">
          <cell r="A4">
            <v>3076</v>
          </cell>
          <cell r="B4" t="str">
            <v>CE02</v>
          </cell>
          <cell r="C4" t="str">
            <v>Batheaston Primary</v>
          </cell>
          <cell r="D4" t="str">
            <v>Batheaston Primary School</v>
          </cell>
          <cell r="E4">
            <v>746136</v>
          </cell>
          <cell r="F4">
            <v>756261.49000000104</v>
          </cell>
          <cell r="G4">
            <v>-10125.489999999809</v>
          </cell>
          <cell r="H4">
            <v>-10125</v>
          </cell>
          <cell r="I4">
            <v>7835</v>
          </cell>
          <cell r="J4">
            <v>14172.29999999993</v>
          </cell>
          <cell r="K4">
            <v>-6337.2999999999302</v>
          </cell>
          <cell r="L4">
            <v>-6337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17996</v>
          </cell>
          <cell r="V4">
            <v>3263.91</v>
          </cell>
          <cell r="W4">
            <v>14732.09</v>
          </cell>
          <cell r="X4">
            <v>14732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0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-16462.789999999739</v>
          </cell>
          <cell r="BB4">
            <v>72195</v>
          </cell>
          <cell r="BC4">
            <v>770434</v>
          </cell>
          <cell r="BD4">
            <v>826166</v>
          </cell>
          <cell r="BE4">
            <v>-16462</v>
          </cell>
          <cell r="BF4">
            <v>66093</v>
          </cell>
          <cell r="BG4">
            <v>0</v>
          </cell>
          <cell r="BH4">
            <v>-1.99</v>
          </cell>
        </row>
        <row r="5">
          <cell r="A5">
            <v>3077</v>
          </cell>
          <cell r="B5" t="str">
            <v>CE03</v>
          </cell>
          <cell r="C5" t="str">
            <v>Bathford  Primary</v>
          </cell>
          <cell r="D5" t="str">
            <v>Louise_Gauntlett@BATHNES.GOV.UK</v>
          </cell>
          <cell r="E5">
            <v>652426</v>
          </cell>
          <cell r="F5">
            <v>635153.01000000024</v>
          </cell>
          <cell r="G5">
            <v>17272.990000000755</v>
          </cell>
          <cell r="H5">
            <v>17273</v>
          </cell>
          <cell r="I5">
            <v>11347</v>
          </cell>
          <cell r="J5">
            <v>11346.999999999998</v>
          </cell>
          <cell r="K5">
            <v>1.3187673175707459E-11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12175</v>
          </cell>
          <cell r="V5">
            <v>12175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22612</v>
          </cell>
          <cell r="AD5">
            <v>766</v>
          </cell>
          <cell r="AE5">
            <v>21846</v>
          </cell>
          <cell r="AF5">
            <v>21846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</v>
          </cell>
          <cell r="BA5">
            <v>17272.990000000769</v>
          </cell>
          <cell r="BB5">
            <v>37347</v>
          </cell>
          <cell r="BC5">
            <v>646500</v>
          </cell>
          <cell r="BD5">
            <v>701120</v>
          </cell>
          <cell r="BE5">
            <v>17273</v>
          </cell>
          <cell r="BF5">
            <v>56090</v>
          </cell>
          <cell r="BG5">
            <v>0</v>
          </cell>
          <cell r="BH5">
            <v>2.46</v>
          </cell>
        </row>
        <row r="6">
          <cell r="A6">
            <v>3420</v>
          </cell>
          <cell r="B6" t="str">
            <v>CE04</v>
          </cell>
          <cell r="C6" t="str">
            <v>Bathwick, St Mary's Primary</v>
          </cell>
          <cell r="D6" t="str">
            <v>Bathwick St Mary</v>
          </cell>
          <cell r="E6">
            <v>860550</v>
          </cell>
          <cell r="F6">
            <v>770954.23999999999</v>
          </cell>
          <cell r="G6">
            <v>89595.759999999573</v>
          </cell>
          <cell r="H6">
            <v>89596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1622</v>
          </cell>
          <cell r="AD6">
            <v>0</v>
          </cell>
          <cell r="AE6">
            <v>1622</v>
          </cell>
          <cell r="AF6">
            <v>1622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0</v>
          </cell>
          <cell r="BA6">
            <v>89595.759999999573</v>
          </cell>
          <cell r="BB6">
            <v>42777</v>
          </cell>
          <cell r="BC6">
            <v>770954</v>
          </cell>
          <cell r="BD6">
            <v>903327</v>
          </cell>
          <cell r="BE6">
            <v>89596</v>
          </cell>
          <cell r="BF6">
            <v>72266</v>
          </cell>
          <cell r="BG6">
            <v>17330</v>
          </cell>
          <cell r="BH6">
            <v>9.92</v>
          </cell>
        </row>
        <row r="7">
          <cell r="A7">
            <v>2237</v>
          </cell>
          <cell r="B7" t="str">
            <v>CE05</v>
          </cell>
          <cell r="C7" t="str">
            <v>Bishop Sutton Primary</v>
          </cell>
          <cell r="D7" t="str">
            <v>Bishop Sutton Primary School</v>
          </cell>
          <cell r="E7">
            <v>537459</v>
          </cell>
          <cell r="F7">
            <v>521645.28000000038</v>
          </cell>
          <cell r="G7">
            <v>15813.720000000063</v>
          </cell>
          <cell r="H7">
            <v>15814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10740</v>
          </cell>
          <cell r="V7">
            <v>10629.5</v>
          </cell>
          <cell r="W7">
            <v>110.5</v>
          </cell>
          <cell r="X7">
            <v>111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15813.720000000063</v>
          </cell>
          <cell r="BB7">
            <v>28598</v>
          </cell>
          <cell r="BC7">
            <v>521645</v>
          </cell>
          <cell r="BD7">
            <v>566057</v>
          </cell>
          <cell r="BE7">
            <v>15814</v>
          </cell>
          <cell r="BF7">
            <v>45285</v>
          </cell>
          <cell r="BG7">
            <v>0</v>
          </cell>
          <cell r="BH7">
            <v>2.79</v>
          </cell>
        </row>
        <row r="8">
          <cell r="A8">
            <v>3078</v>
          </cell>
          <cell r="B8" t="str">
            <v>CE06</v>
          </cell>
          <cell r="C8" t="str">
            <v>Cameley Primary</v>
          </cell>
          <cell r="D8" t="str">
            <v>Cameley Primary School</v>
          </cell>
          <cell r="E8">
            <v>475868</v>
          </cell>
          <cell r="F8">
            <v>463549.11999999988</v>
          </cell>
          <cell r="G8">
            <v>12318.880000000296</v>
          </cell>
          <cell r="H8">
            <v>12319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12744</v>
          </cell>
          <cell r="V8">
            <v>12569.150000000001</v>
          </cell>
          <cell r="W8">
            <v>174.84999999999945</v>
          </cell>
          <cell r="X8">
            <v>175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12318.880000000296</v>
          </cell>
          <cell r="BB8">
            <v>21136</v>
          </cell>
          <cell r="BC8">
            <v>463549</v>
          </cell>
          <cell r="BD8">
            <v>497004</v>
          </cell>
          <cell r="BE8">
            <v>12319</v>
          </cell>
          <cell r="BF8">
            <v>39760</v>
          </cell>
          <cell r="BG8">
            <v>0</v>
          </cell>
          <cell r="BH8">
            <v>2.48</v>
          </cell>
        </row>
        <row r="9">
          <cell r="A9">
            <v>3079</v>
          </cell>
          <cell r="B9" t="str">
            <v>CE07</v>
          </cell>
          <cell r="C9" t="str">
            <v>Camerton Primary</v>
          </cell>
          <cell r="D9" t="str">
            <v>Camerton Primary School</v>
          </cell>
          <cell r="E9">
            <v>275522</v>
          </cell>
          <cell r="F9">
            <v>267378.58</v>
          </cell>
          <cell r="G9">
            <v>8143.4199999999764</v>
          </cell>
          <cell r="H9">
            <v>8143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2918</v>
          </cell>
          <cell r="V9">
            <v>2912.11</v>
          </cell>
          <cell r="W9">
            <v>5.8899999999998727</v>
          </cell>
          <cell r="X9">
            <v>6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351</v>
          </cell>
          <cell r="AT9">
            <v>351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8143.4199999999764</v>
          </cell>
          <cell r="BB9">
            <v>14953</v>
          </cell>
          <cell r="BC9">
            <v>267379</v>
          </cell>
          <cell r="BD9">
            <v>290475</v>
          </cell>
          <cell r="BE9">
            <v>8143</v>
          </cell>
          <cell r="BF9">
            <v>25000</v>
          </cell>
          <cell r="BG9">
            <v>0</v>
          </cell>
          <cell r="BH9">
            <v>2.8</v>
          </cell>
        </row>
        <row r="10">
          <cell r="A10">
            <v>2260</v>
          </cell>
          <cell r="B10" t="str">
            <v>CE08</v>
          </cell>
          <cell r="C10" t="str">
            <v>Castle Primary</v>
          </cell>
          <cell r="D10" t="str">
            <v>Ali_Richards@BATHNES.GOV.UK</v>
          </cell>
          <cell r="E10">
            <v>1059293</v>
          </cell>
          <cell r="F10">
            <v>941114.58999999845</v>
          </cell>
          <cell r="G10">
            <v>118178.40999999993</v>
          </cell>
          <cell r="H10">
            <v>118178</v>
          </cell>
          <cell r="I10">
            <v>35000</v>
          </cell>
          <cell r="J10">
            <v>31548.900000000049</v>
          </cell>
          <cell r="K10">
            <v>3451.099999999994</v>
          </cell>
          <cell r="L10">
            <v>3451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14000</v>
          </cell>
          <cell r="V10">
            <v>3000</v>
          </cell>
          <cell r="W10">
            <v>11000</v>
          </cell>
          <cell r="X10">
            <v>11000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-187</v>
          </cell>
          <cell r="AD10">
            <v>-5175.16</v>
          </cell>
          <cell r="AE10">
            <v>4988.16</v>
          </cell>
          <cell r="AF10">
            <v>4988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121629.50999999992</v>
          </cell>
          <cell r="BB10">
            <v>55814</v>
          </cell>
          <cell r="BC10">
            <v>972663</v>
          </cell>
          <cell r="BD10">
            <v>1150107</v>
          </cell>
          <cell r="BE10">
            <v>121629</v>
          </cell>
          <cell r="BF10">
            <v>92009</v>
          </cell>
          <cell r="BG10">
            <v>29620</v>
          </cell>
          <cell r="BH10">
            <v>10.58</v>
          </cell>
        </row>
        <row r="11">
          <cell r="A11">
            <v>2258</v>
          </cell>
          <cell r="B11" t="str">
            <v>CE09</v>
          </cell>
          <cell r="C11" t="str">
            <v>Chandag Infants</v>
          </cell>
          <cell r="D11" t="str">
            <v>Chandag Infant School</v>
          </cell>
          <cell r="E11">
            <v>640976</v>
          </cell>
          <cell r="F11">
            <v>616629.29999999958</v>
          </cell>
          <cell r="G11">
            <v>24346.699999999695</v>
          </cell>
          <cell r="H11">
            <v>24347</v>
          </cell>
          <cell r="I11">
            <v>0</v>
          </cell>
          <cell r="J11">
            <v>7.815970093361102E-14</v>
          </cell>
          <cell r="K11">
            <v>-7.815970093361102E-14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12686</v>
          </cell>
          <cell r="V11">
            <v>5225.8500000000004</v>
          </cell>
          <cell r="W11">
            <v>7460.15</v>
          </cell>
          <cell r="X11">
            <v>7460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24346.699999999695</v>
          </cell>
          <cell r="BB11">
            <v>58119</v>
          </cell>
          <cell r="BC11">
            <v>616629</v>
          </cell>
          <cell r="BD11">
            <v>699095</v>
          </cell>
          <cell r="BE11">
            <v>24347</v>
          </cell>
          <cell r="BF11">
            <v>55928</v>
          </cell>
          <cell r="BG11">
            <v>0</v>
          </cell>
          <cell r="BH11">
            <v>3.48</v>
          </cell>
        </row>
        <row r="12">
          <cell r="A12">
            <v>2242</v>
          </cell>
          <cell r="B12" t="str">
            <v>CE10</v>
          </cell>
          <cell r="C12" t="str">
            <v>Chandag Juniors</v>
          </cell>
          <cell r="D12" t="str">
            <v>Chandag Junior School</v>
          </cell>
          <cell r="E12">
            <v>810700</v>
          </cell>
          <cell r="F12">
            <v>802023.95000000019</v>
          </cell>
          <cell r="G12">
            <v>8676.0500000004649</v>
          </cell>
          <cell r="H12">
            <v>8676</v>
          </cell>
          <cell r="I12">
            <v>20500</v>
          </cell>
          <cell r="J12">
            <v>19219.949999999972</v>
          </cell>
          <cell r="K12">
            <v>1280.0499999999884</v>
          </cell>
          <cell r="L12">
            <v>1280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428</v>
          </cell>
          <cell r="V12">
            <v>0</v>
          </cell>
          <cell r="W12">
            <v>428</v>
          </cell>
          <cell r="X12">
            <v>428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9956.1000000004533</v>
          </cell>
          <cell r="BB12">
            <v>26075</v>
          </cell>
          <cell r="BC12">
            <v>821244</v>
          </cell>
          <cell r="BD12">
            <v>857275</v>
          </cell>
          <cell r="BE12">
            <v>9956</v>
          </cell>
          <cell r="BF12">
            <v>68582</v>
          </cell>
          <cell r="BG12">
            <v>0</v>
          </cell>
          <cell r="BH12">
            <v>1.1599999999999999</v>
          </cell>
        </row>
        <row r="13">
          <cell r="A13">
            <v>2238</v>
          </cell>
          <cell r="B13" t="str">
            <v>CE11</v>
          </cell>
          <cell r="C13" t="str">
            <v>Chew Magna Primary</v>
          </cell>
          <cell r="D13" t="str">
            <v>Chew Magna Primary School</v>
          </cell>
          <cell r="E13">
            <v>437914</v>
          </cell>
          <cell r="F13">
            <v>405375.60999999952</v>
          </cell>
          <cell r="G13">
            <v>32538.389999999825</v>
          </cell>
          <cell r="H13">
            <v>32538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24604</v>
          </cell>
          <cell r="V13">
            <v>-95706.680000000022</v>
          </cell>
          <cell r="W13">
            <v>120310.68000000002</v>
          </cell>
          <cell r="X13">
            <v>120311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32538.389999999825</v>
          </cell>
          <cell r="BB13">
            <v>22573</v>
          </cell>
          <cell r="BC13">
            <v>405376</v>
          </cell>
          <cell r="BD13">
            <v>460487</v>
          </cell>
          <cell r="BE13">
            <v>32538</v>
          </cell>
          <cell r="BF13">
            <v>36839</v>
          </cell>
          <cell r="BG13">
            <v>0</v>
          </cell>
          <cell r="BH13">
            <v>7.07</v>
          </cell>
        </row>
        <row r="14">
          <cell r="A14">
            <v>3128</v>
          </cell>
          <cell r="B14" t="str">
            <v>CE15</v>
          </cell>
          <cell r="C14" t="str">
            <v>Combe Down Primary</v>
          </cell>
          <cell r="D14" t="str">
            <v>Combe Down Primary School</v>
          </cell>
          <cell r="E14">
            <v>1325625</v>
          </cell>
          <cell r="F14">
            <v>1262885.9500000007</v>
          </cell>
          <cell r="G14">
            <v>62739.050000000716</v>
          </cell>
          <cell r="H14">
            <v>62739</v>
          </cell>
          <cell r="I14">
            <v>40900</v>
          </cell>
          <cell r="J14">
            <v>17737.680000000004</v>
          </cell>
          <cell r="K14">
            <v>23162.320000000003</v>
          </cell>
          <cell r="L14">
            <v>23162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17450</v>
          </cell>
          <cell r="V14">
            <v>4851.8599999999997</v>
          </cell>
          <cell r="W14">
            <v>12598.14</v>
          </cell>
          <cell r="X14">
            <v>12598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85901.370000000723</v>
          </cell>
          <cell r="BB14">
            <v>69682</v>
          </cell>
          <cell r="BC14">
            <v>1280624</v>
          </cell>
          <cell r="BD14">
            <v>1436207</v>
          </cell>
          <cell r="BE14">
            <v>85901</v>
          </cell>
          <cell r="BF14">
            <v>114897</v>
          </cell>
          <cell r="BG14">
            <v>0</v>
          </cell>
          <cell r="BH14">
            <v>5.98</v>
          </cell>
        </row>
        <row r="15">
          <cell r="A15">
            <v>3086</v>
          </cell>
          <cell r="B15" t="str">
            <v>CE16</v>
          </cell>
          <cell r="C15" t="str">
            <v>East Harptree Primary</v>
          </cell>
          <cell r="D15" t="str">
            <v>East Harptree Primary School</v>
          </cell>
          <cell r="E15">
            <v>377383</v>
          </cell>
          <cell r="F15">
            <v>372183.14000000007</v>
          </cell>
          <cell r="G15">
            <v>5199.860000000218</v>
          </cell>
          <cell r="H15">
            <v>5200</v>
          </cell>
          <cell r="I15">
            <v>15549</v>
          </cell>
          <cell r="J15">
            <v>13272.070000000011</v>
          </cell>
          <cell r="K15">
            <v>2276.9299999999967</v>
          </cell>
          <cell r="L15">
            <v>2277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9295</v>
          </cell>
          <cell r="V15">
            <v>1415.83</v>
          </cell>
          <cell r="W15">
            <v>7879.17</v>
          </cell>
          <cell r="X15">
            <v>7879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352</v>
          </cell>
          <cell r="AD15">
            <v>70</v>
          </cell>
          <cell r="AE15">
            <v>282</v>
          </cell>
          <cell r="AF15">
            <v>282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7476.7900000002146</v>
          </cell>
          <cell r="BB15">
            <v>19977</v>
          </cell>
          <cell r="BC15">
            <v>385455</v>
          </cell>
          <cell r="BD15">
            <v>412909</v>
          </cell>
          <cell r="BE15">
            <v>7477</v>
          </cell>
          <cell r="BF15">
            <v>33033</v>
          </cell>
          <cell r="BG15">
            <v>0</v>
          </cell>
          <cell r="BH15">
            <v>1.81</v>
          </cell>
        </row>
        <row r="16">
          <cell r="A16">
            <v>3088</v>
          </cell>
          <cell r="B16" t="str">
            <v>CE17</v>
          </cell>
          <cell r="C16" t="str">
            <v>Farmborough Primary</v>
          </cell>
          <cell r="D16" t="str">
            <v>Farmborough Primary School</v>
          </cell>
          <cell r="E16">
            <v>444599</v>
          </cell>
          <cell r="F16">
            <v>439505.91000000015</v>
          </cell>
          <cell r="G16">
            <v>5093.0899999998801</v>
          </cell>
          <cell r="H16">
            <v>5093</v>
          </cell>
          <cell r="I16">
            <v>13870</v>
          </cell>
          <cell r="J16">
            <v>12852.05</v>
          </cell>
          <cell r="K16">
            <v>1017.9499999999971</v>
          </cell>
          <cell r="L16">
            <v>1018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8750</v>
          </cell>
          <cell r="V16">
            <v>5920.25</v>
          </cell>
          <cell r="W16">
            <v>2829.75</v>
          </cell>
          <cell r="X16">
            <v>2830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6111.0399999998772</v>
          </cell>
          <cell r="BB16">
            <v>29685</v>
          </cell>
          <cell r="BC16">
            <v>452358</v>
          </cell>
          <cell r="BD16">
            <v>488154</v>
          </cell>
          <cell r="BE16">
            <v>6111</v>
          </cell>
          <cell r="BF16">
            <v>39052</v>
          </cell>
          <cell r="BG16">
            <v>0</v>
          </cell>
          <cell r="BH16">
            <v>1.25</v>
          </cell>
        </row>
        <row r="17">
          <cell r="A17">
            <v>3089</v>
          </cell>
          <cell r="B17" t="str">
            <v>CE18</v>
          </cell>
          <cell r="C17" t="str">
            <v>Farrington Gurney Primary</v>
          </cell>
          <cell r="D17" t="str">
            <v>Farrington Gurney Primary School</v>
          </cell>
          <cell r="E17">
            <v>415291</v>
          </cell>
          <cell r="F17">
            <v>406576.70999999967</v>
          </cell>
          <cell r="G17">
            <v>8714.290000000281</v>
          </cell>
          <cell r="H17">
            <v>8714</v>
          </cell>
          <cell r="I17">
            <v>-1843</v>
          </cell>
          <cell r="J17">
            <v>-1842.9999999999995</v>
          </cell>
          <cell r="K17">
            <v>4.5474735088646412E-13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-4000</v>
          </cell>
          <cell r="V17">
            <v>-4000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8714.290000000281</v>
          </cell>
          <cell r="BB17">
            <v>22342</v>
          </cell>
          <cell r="BC17">
            <v>404734</v>
          </cell>
          <cell r="BD17">
            <v>435790</v>
          </cell>
          <cell r="BE17">
            <v>8714</v>
          </cell>
          <cell r="BF17">
            <v>34863</v>
          </cell>
          <cell r="BG17">
            <v>0</v>
          </cell>
          <cell r="BH17">
            <v>2</v>
          </cell>
        </row>
        <row r="18">
          <cell r="A18">
            <v>3092</v>
          </cell>
          <cell r="B18" t="str">
            <v>CE19</v>
          </cell>
          <cell r="C18" t="str">
            <v>Freshford Primary</v>
          </cell>
          <cell r="D18" t="str">
            <v>Freshford Primary School</v>
          </cell>
          <cell r="E18">
            <v>620087</v>
          </cell>
          <cell r="F18">
            <v>553326.41999999969</v>
          </cell>
          <cell r="G18">
            <v>66760.580000000016</v>
          </cell>
          <cell r="H18">
            <v>66761</v>
          </cell>
          <cell r="I18">
            <v>8912</v>
          </cell>
          <cell r="J18">
            <v>3000.41</v>
          </cell>
          <cell r="K18">
            <v>5911.59</v>
          </cell>
          <cell r="L18">
            <v>5912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21516</v>
          </cell>
          <cell r="V18">
            <v>21516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2433</v>
          </cell>
          <cell r="AH18">
            <v>2433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72672.170000000013</v>
          </cell>
          <cell r="BB18">
            <v>31160</v>
          </cell>
          <cell r="BC18">
            <v>556327</v>
          </cell>
          <cell r="BD18">
            <v>660159</v>
          </cell>
          <cell r="BE18">
            <v>72673</v>
          </cell>
          <cell r="BF18">
            <v>52813</v>
          </cell>
          <cell r="BG18">
            <v>19860</v>
          </cell>
          <cell r="BH18">
            <v>11.01</v>
          </cell>
        </row>
        <row r="19">
          <cell r="A19">
            <v>2293</v>
          </cell>
          <cell r="B19" t="str">
            <v>CE22</v>
          </cell>
          <cell r="C19" t="str">
            <v>Longvernal Primary</v>
          </cell>
          <cell r="D19" t="str">
            <v>Longvernal Primary School</v>
          </cell>
          <cell r="E19">
            <v>529432</v>
          </cell>
          <cell r="F19">
            <v>482214.97999999957</v>
          </cell>
          <cell r="G19">
            <v>47217.020000000324</v>
          </cell>
          <cell r="H19">
            <v>47217</v>
          </cell>
          <cell r="I19">
            <v>1293</v>
          </cell>
          <cell r="J19">
            <v>-795.15000000001237</v>
          </cell>
          <cell r="K19">
            <v>2088.1500000000124</v>
          </cell>
          <cell r="L19">
            <v>2088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6677</v>
          </cell>
          <cell r="V19">
            <v>6677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49305.170000000333</v>
          </cell>
          <cell r="BB19">
            <v>26261</v>
          </cell>
          <cell r="BC19">
            <v>481420</v>
          </cell>
          <cell r="BD19">
            <v>556986</v>
          </cell>
          <cell r="BE19">
            <v>49305</v>
          </cell>
          <cell r="BF19">
            <v>44559</v>
          </cell>
          <cell r="BG19">
            <v>4746</v>
          </cell>
          <cell r="BH19">
            <v>8.85</v>
          </cell>
        </row>
        <row r="20">
          <cell r="A20">
            <v>3096</v>
          </cell>
          <cell r="B20" t="str">
            <v>CE23</v>
          </cell>
          <cell r="C20" t="str">
            <v>Marksbury Primary</v>
          </cell>
          <cell r="D20" t="str">
            <v>Marksbury Primary School</v>
          </cell>
          <cell r="E20">
            <v>498792</v>
          </cell>
          <cell r="F20">
            <v>442808.24000000005</v>
          </cell>
          <cell r="G20">
            <v>55983.76000000006</v>
          </cell>
          <cell r="H20">
            <v>55984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5593</v>
          </cell>
          <cell r="V20">
            <v>3500</v>
          </cell>
          <cell r="W20">
            <v>2093</v>
          </cell>
          <cell r="X20">
            <v>2093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55983.76000000006</v>
          </cell>
          <cell r="BB20">
            <v>22098</v>
          </cell>
          <cell r="BC20">
            <v>442808</v>
          </cell>
          <cell r="BD20">
            <v>520890</v>
          </cell>
          <cell r="BE20">
            <v>55984</v>
          </cell>
          <cell r="BF20">
            <v>41671</v>
          </cell>
          <cell r="BG20">
            <v>14313</v>
          </cell>
          <cell r="BH20">
            <v>10.75</v>
          </cell>
        </row>
        <row r="21">
          <cell r="A21">
            <v>2259</v>
          </cell>
          <cell r="B21" t="str">
            <v>CE24</v>
          </cell>
          <cell r="C21" t="str">
            <v>Midsomer Norton Primary</v>
          </cell>
          <cell r="D21" t="str">
            <v>Midsomer Norton Primary School</v>
          </cell>
          <cell r="E21">
            <v>986842</v>
          </cell>
          <cell r="F21">
            <v>955917.59000000008</v>
          </cell>
          <cell r="G21">
            <v>30924.409999999618</v>
          </cell>
          <cell r="H21">
            <v>30924</v>
          </cell>
          <cell r="I21">
            <v>29303</v>
          </cell>
          <cell r="J21">
            <v>32130.630000000019</v>
          </cell>
          <cell r="K21">
            <v>-2827.6300000000083</v>
          </cell>
          <cell r="L21">
            <v>-2828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7669</v>
          </cell>
          <cell r="V21">
            <v>4469.12</v>
          </cell>
          <cell r="W21">
            <v>3199.88</v>
          </cell>
          <cell r="X21">
            <v>3200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28096.77999999961</v>
          </cell>
          <cell r="BB21">
            <v>57442</v>
          </cell>
          <cell r="BC21">
            <v>988048</v>
          </cell>
          <cell r="BD21">
            <v>1073587</v>
          </cell>
          <cell r="BE21">
            <v>28096</v>
          </cell>
          <cell r="BF21">
            <v>85887</v>
          </cell>
          <cell r="BG21">
            <v>0</v>
          </cell>
          <cell r="BH21">
            <v>2.62</v>
          </cell>
        </row>
        <row r="22">
          <cell r="A22">
            <v>2154</v>
          </cell>
          <cell r="B22" t="str">
            <v>CE25</v>
          </cell>
          <cell r="C22" t="str">
            <v>Moorlands Infants</v>
          </cell>
          <cell r="D22" t="str">
            <v>Fiona_Bedding@BATHNES.GOV.UK</v>
          </cell>
          <cell r="E22">
            <v>732854</v>
          </cell>
          <cell r="F22">
            <v>659110.57999999973</v>
          </cell>
          <cell r="G22">
            <v>73743.420000000362</v>
          </cell>
          <cell r="H22">
            <v>73743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23948</v>
          </cell>
          <cell r="V22">
            <v>1372.4499999999998</v>
          </cell>
          <cell r="W22">
            <v>22575.549999999996</v>
          </cell>
          <cell r="X22">
            <v>22576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73743.420000000362</v>
          </cell>
          <cell r="BB22">
            <v>58677</v>
          </cell>
          <cell r="BC22">
            <v>659111</v>
          </cell>
          <cell r="BD22">
            <v>791531</v>
          </cell>
          <cell r="BE22">
            <v>73743</v>
          </cell>
          <cell r="BF22">
            <v>63322</v>
          </cell>
          <cell r="BG22">
            <v>10421</v>
          </cell>
          <cell r="BH22">
            <v>9.32</v>
          </cell>
        </row>
        <row r="23">
          <cell r="A23">
            <v>2153</v>
          </cell>
          <cell r="B23" t="str">
            <v>CE26</v>
          </cell>
          <cell r="C23" t="str">
            <v>Moorlands Juniors</v>
          </cell>
          <cell r="D23" t="str">
            <v>Fiona_Bedding@BATHNES.GOV.UK</v>
          </cell>
          <cell r="E23">
            <v>710079</v>
          </cell>
          <cell r="F23">
            <v>693279.88000000024</v>
          </cell>
          <cell r="G23">
            <v>16799.119999999828</v>
          </cell>
          <cell r="H23">
            <v>16799</v>
          </cell>
          <cell r="I23">
            <v>17489</v>
          </cell>
          <cell r="J23">
            <v>25534.189999999981</v>
          </cell>
          <cell r="K23">
            <v>-8045.1900000000023</v>
          </cell>
          <cell r="L23">
            <v>-8045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10040</v>
          </cell>
          <cell r="V23">
            <v>9635.6499999999942</v>
          </cell>
          <cell r="W23">
            <v>404.34999999999854</v>
          </cell>
          <cell r="X23">
            <v>404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8753.9299999998257</v>
          </cell>
          <cell r="BB23">
            <v>24925</v>
          </cell>
          <cell r="BC23">
            <v>718814</v>
          </cell>
          <cell r="BD23">
            <v>752493</v>
          </cell>
          <cell r="BE23">
            <v>8754</v>
          </cell>
          <cell r="BF23">
            <v>60199</v>
          </cell>
          <cell r="BG23">
            <v>0</v>
          </cell>
          <cell r="BH23">
            <v>1.1599999999999999</v>
          </cell>
        </row>
        <row r="24">
          <cell r="A24">
            <v>3449</v>
          </cell>
          <cell r="B24" t="str">
            <v>CE92</v>
          </cell>
          <cell r="C24" t="str">
            <v>Newbridge Primary</v>
          </cell>
          <cell r="D24" t="str">
            <v>Tracey_Lynch@BATHNES.GOV.UK</v>
          </cell>
          <cell r="E24">
            <v>1474244</v>
          </cell>
          <cell r="F24">
            <v>1416151.2300000011</v>
          </cell>
          <cell r="G24">
            <v>58092.769999999422</v>
          </cell>
          <cell r="H24">
            <v>58093</v>
          </cell>
          <cell r="I24">
            <v>32732</v>
          </cell>
          <cell r="J24">
            <v>31154.730000000003</v>
          </cell>
          <cell r="K24">
            <v>1577.2700000000023</v>
          </cell>
          <cell r="L24">
            <v>1577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9045</v>
          </cell>
          <cell r="V24">
            <v>2831</v>
          </cell>
          <cell r="W24">
            <v>6214</v>
          </cell>
          <cell r="X24">
            <v>6214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59670.039999999426</v>
          </cell>
          <cell r="BB24">
            <v>79439</v>
          </cell>
          <cell r="BC24">
            <v>1447306</v>
          </cell>
          <cell r="BD24">
            <v>1586415</v>
          </cell>
          <cell r="BE24">
            <v>59670</v>
          </cell>
          <cell r="BF24">
            <v>126913</v>
          </cell>
          <cell r="BG24">
            <v>0</v>
          </cell>
          <cell r="BH24">
            <v>3.76</v>
          </cell>
        </row>
        <row r="25">
          <cell r="A25">
            <v>2150</v>
          </cell>
          <cell r="B25" t="str">
            <v>CE29</v>
          </cell>
          <cell r="C25" t="str">
            <v>Oldfield Park Infants</v>
          </cell>
          <cell r="D25" t="str">
            <v>Oldfield Park Infant School</v>
          </cell>
          <cell r="E25">
            <v>750796</v>
          </cell>
          <cell r="F25">
            <v>683823.00999999954</v>
          </cell>
          <cell r="G25">
            <v>66972.989999999932</v>
          </cell>
          <cell r="H25">
            <v>66973</v>
          </cell>
          <cell r="I25">
            <v>20928</v>
          </cell>
          <cell r="J25">
            <v>14208.700000000004</v>
          </cell>
          <cell r="K25">
            <v>6719.2999999999984</v>
          </cell>
          <cell r="L25">
            <v>6719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2863</v>
          </cell>
          <cell r="V25">
            <v>0</v>
          </cell>
          <cell r="W25">
            <v>2863</v>
          </cell>
          <cell r="X25">
            <v>2863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73692.289999999935</v>
          </cell>
          <cell r="BB25">
            <v>58212</v>
          </cell>
          <cell r="BC25">
            <v>698032</v>
          </cell>
          <cell r="BD25">
            <v>829936</v>
          </cell>
          <cell r="BE25">
            <v>73692</v>
          </cell>
          <cell r="BF25">
            <v>66395</v>
          </cell>
          <cell r="BG25">
            <v>7297</v>
          </cell>
          <cell r="BH25">
            <v>8.8800000000000008</v>
          </cell>
        </row>
        <row r="26">
          <cell r="A26">
            <v>2159</v>
          </cell>
          <cell r="B26" t="str">
            <v>CE30</v>
          </cell>
          <cell r="C26" t="str">
            <v>Oldfield Park Juniors</v>
          </cell>
          <cell r="D26" t="str">
            <v>Oldfield Park Junior School</v>
          </cell>
          <cell r="E26">
            <v>895068</v>
          </cell>
          <cell r="F26">
            <v>894690.96999999904</v>
          </cell>
          <cell r="G26">
            <v>377.03000000051179</v>
          </cell>
          <cell r="H26">
            <v>377</v>
          </cell>
          <cell r="I26">
            <v>31905</v>
          </cell>
          <cell r="J26">
            <v>27548.260000000009</v>
          </cell>
          <cell r="K26">
            <v>4356.7399999999943</v>
          </cell>
          <cell r="L26">
            <v>4357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332</v>
          </cell>
          <cell r="V26">
            <v>0</v>
          </cell>
          <cell r="W26">
            <v>332</v>
          </cell>
          <cell r="X26">
            <v>332</v>
          </cell>
          <cell r="Y26">
            <v>1813</v>
          </cell>
          <cell r="Z26">
            <v>1221.49</v>
          </cell>
          <cell r="AA26">
            <v>591.51</v>
          </cell>
          <cell r="AB26">
            <v>592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4733.7700000005061</v>
          </cell>
          <cell r="BB26">
            <v>29726</v>
          </cell>
          <cell r="BC26">
            <v>922239</v>
          </cell>
          <cell r="BD26">
            <v>956699</v>
          </cell>
          <cell r="BE26">
            <v>4734</v>
          </cell>
          <cell r="BF26">
            <v>76536</v>
          </cell>
          <cell r="BG26">
            <v>0</v>
          </cell>
          <cell r="BH26">
            <v>0.49</v>
          </cell>
        </row>
        <row r="27">
          <cell r="A27">
            <v>2243</v>
          </cell>
          <cell r="B27" t="str">
            <v>CE32</v>
          </cell>
          <cell r="C27" t="str">
            <v>Paulton Infants</v>
          </cell>
          <cell r="D27" t="str">
            <v>Paulton Infant School</v>
          </cell>
          <cell r="E27">
            <v>798080</v>
          </cell>
          <cell r="F27">
            <v>721584.36999999953</v>
          </cell>
          <cell r="G27">
            <v>76495.630000000572</v>
          </cell>
          <cell r="H27">
            <v>76496</v>
          </cell>
          <cell r="I27">
            <v>0</v>
          </cell>
          <cell r="J27">
            <v>-5.8207660913467407E-11</v>
          </cell>
          <cell r="K27">
            <v>5.8207660913467407E-11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17583</v>
          </cell>
          <cell r="V27">
            <v>17444.120000000003</v>
          </cell>
          <cell r="W27">
            <v>138.88000000000102</v>
          </cell>
          <cell r="X27">
            <v>139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76495.63000000063</v>
          </cell>
          <cell r="BB27">
            <v>69488</v>
          </cell>
          <cell r="BC27">
            <v>721584</v>
          </cell>
          <cell r="BD27">
            <v>867568</v>
          </cell>
          <cell r="BE27">
            <v>76496</v>
          </cell>
          <cell r="BF27">
            <v>69405</v>
          </cell>
          <cell r="BG27">
            <v>7091</v>
          </cell>
          <cell r="BH27">
            <v>8.82</v>
          </cell>
        </row>
        <row r="28">
          <cell r="A28">
            <v>2270</v>
          </cell>
          <cell r="B28" t="str">
            <v>CE33</v>
          </cell>
          <cell r="C28" t="str">
            <v>Paulton Juniors</v>
          </cell>
          <cell r="D28" t="str">
            <v>Paulton Junior School</v>
          </cell>
          <cell r="E28">
            <v>894599</v>
          </cell>
          <cell r="F28">
            <v>821302.62999999942</v>
          </cell>
          <cell r="G28">
            <v>73296.369999999326</v>
          </cell>
          <cell r="H28">
            <v>73296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7558</v>
          </cell>
          <cell r="V28">
            <v>5908.65</v>
          </cell>
          <cell r="W28">
            <v>1649.35</v>
          </cell>
          <cell r="X28">
            <v>1649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73296.369999999326</v>
          </cell>
          <cell r="BB28">
            <v>24979</v>
          </cell>
          <cell r="BC28">
            <v>821303</v>
          </cell>
          <cell r="BD28">
            <v>919578</v>
          </cell>
          <cell r="BE28">
            <v>73296</v>
          </cell>
          <cell r="BF28">
            <v>73566</v>
          </cell>
          <cell r="BG28">
            <v>0</v>
          </cell>
          <cell r="BH28">
            <v>7.97</v>
          </cell>
        </row>
        <row r="29">
          <cell r="A29">
            <v>2244</v>
          </cell>
          <cell r="B29" t="str">
            <v>CE34</v>
          </cell>
          <cell r="C29" t="str">
            <v>Peasedown St John Primary</v>
          </cell>
          <cell r="D29" t="str">
            <v>Peasedown St John Primary School</v>
          </cell>
          <cell r="E29">
            <v>1668487</v>
          </cell>
          <cell r="F29">
            <v>1523553.7199999995</v>
          </cell>
          <cell r="G29">
            <v>144933.28000000038</v>
          </cell>
          <cell r="H29">
            <v>144933</v>
          </cell>
          <cell r="I29">
            <v>47335</v>
          </cell>
          <cell r="J29">
            <v>47335.000000000015</v>
          </cell>
          <cell r="K29">
            <v>-7.2759576141834259E-12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144933.28000000038</v>
          </cell>
          <cell r="BB29">
            <v>82659</v>
          </cell>
          <cell r="BC29">
            <v>1570889</v>
          </cell>
          <cell r="BD29">
            <v>1798481</v>
          </cell>
          <cell r="BE29">
            <v>144933</v>
          </cell>
          <cell r="BF29">
            <v>143878</v>
          </cell>
          <cell r="BG29">
            <v>1055</v>
          </cell>
          <cell r="BH29">
            <v>8.06</v>
          </cell>
        </row>
        <row r="30">
          <cell r="A30">
            <v>2246</v>
          </cell>
          <cell r="B30" t="str">
            <v>CE35</v>
          </cell>
          <cell r="C30" t="str">
            <v>Pensford Primary</v>
          </cell>
          <cell r="D30" t="str">
            <v>Pensford Primary School</v>
          </cell>
          <cell r="E30">
            <v>373999</v>
          </cell>
          <cell r="F30">
            <v>353891.0400000005</v>
          </cell>
          <cell r="G30">
            <v>20107.959999999483</v>
          </cell>
          <cell r="H30">
            <v>20108</v>
          </cell>
          <cell r="I30">
            <v>8037</v>
          </cell>
          <cell r="J30">
            <v>9041.049999999992</v>
          </cell>
          <cell r="K30">
            <v>-1004.0500000000002</v>
          </cell>
          <cell r="L30">
            <v>-1004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12348</v>
          </cell>
          <cell r="V30">
            <v>8920.9700000000012</v>
          </cell>
          <cell r="W30">
            <v>3427.0299999999997</v>
          </cell>
          <cell r="X30">
            <v>3427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19103.909999999483</v>
          </cell>
          <cell r="BB30">
            <v>23881</v>
          </cell>
          <cell r="BC30">
            <v>362932</v>
          </cell>
          <cell r="BD30">
            <v>405917</v>
          </cell>
          <cell r="BE30">
            <v>19104</v>
          </cell>
          <cell r="BF30">
            <v>32473</v>
          </cell>
          <cell r="BG30">
            <v>0</v>
          </cell>
          <cell r="BH30">
            <v>4.71</v>
          </cell>
        </row>
        <row r="31">
          <cell r="A31">
            <v>3102</v>
          </cell>
          <cell r="B31" t="str">
            <v>CE54</v>
          </cell>
          <cell r="C31" t="str">
            <v>Saltford Primary</v>
          </cell>
          <cell r="D31" t="str">
            <v>Saltford Primary School</v>
          </cell>
          <cell r="E31">
            <v>1183007</v>
          </cell>
          <cell r="F31">
            <v>1135015.4000000004</v>
          </cell>
          <cell r="G31">
            <v>47991.600000000035</v>
          </cell>
          <cell r="H31">
            <v>47992</v>
          </cell>
          <cell r="I31">
            <v>26532</v>
          </cell>
          <cell r="J31">
            <v>32922.78</v>
          </cell>
          <cell r="K31">
            <v>-6390.7799999999988</v>
          </cell>
          <cell r="L31">
            <v>-6391</v>
          </cell>
          <cell r="M31">
            <v>-614</v>
          </cell>
          <cell r="N31">
            <v>0</v>
          </cell>
          <cell r="O31">
            <v>-614</v>
          </cell>
          <cell r="P31">
            <v>-614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11117</v>
          </cell>
          <cell r="V31">
            <v>7556.3299999999981</v>
          </cell>
          <cell r="W31">
            <v>3560.6700000000019</v>
          </cell>
          <cell r="X31">
            <v>3561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40986.820000000036</v>
          </cell>
          <cell r="BB31">
            <v>73621</v>
          </cell>
          <cell r="BC31">
            <v>1167938</v>
          </cell>
          <cell r="BD31">
            <v>1283160</v>
          </cell>
          <cell r="BE31">
            <v>41601</v>
          </cell>
          <cell r="BF31">
            <v>102653</v>
          </cell>
          <cell r="BG31">
            <v>0</v>
          </cell>
          <cell r="BH31">
            <v>3.24</v>
          </cell>
        </row>
        <row r="32">
          <cell r="A32">
            <v>3347</v>
          </cell>
          <cell r="B32" t="str">
            <v>CE55</v>
          </cell>
          <cell r="C32" t="str">
            <v>Shoscombe Primary</v>
          </cell>
          <cell r="D32" t="str">
            <v>Shoscombe Primary School</v>
          </cell>
          <cell r="E32">
            <v>416417</v>
          </cell>
          <cell r="F32">
            <v>366495.22999999992</v>
          </cell>
          <cell r="G32">
            <v>49921.770000000361</v>
          </cell>
          <cell r="H32">
            <v>49922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49921.770000000361</v>
          </cell>
          <cell r="BB32">
            <v>18479</v>
          </cell>
          <cell r="BC32">
            <v>366495</v>
          </cell>
          <cell r="BD32">
            <v>434896</v>
          </cell>
          <cell r="BE32">
            <v>49922</v>
          </cell>
          <cell r="BF32">
            <v>34792</v>
          </cell>
          <cell r="BG32">
            <v>15130</v>
          </cell>
          <cell r="BH32">
            <v>11.48</v>
          </cell>
        </row>
        <row r="33">
          <cell r="A33">
            <v>2158</v>
          </cell>
          <cell r="B33" t="str">
            <v>CE56</v>
          </cell>
          <cell r="C33" t="str">
            <v>Southdown Community Infants</v>
          </cell>
          <cell r="D33" t="str">
            <v>Debbie_Simmons@BATHNES.GOV.UK</v>
          </cell>
          <cell r="E33">
            <v>739808</v>
          </cell>
          <cell r="F33">
            <v>620123.97999999975</v>
          </cell>
          <cell r="G33">
            <v>119684.02000000019</v>
          </cell>
          <cell r="H33">
            <v>119684</v>
          </cell>
          <cell r="I33">
            <v>15305</v>
          </cell>
          <cell r="J33">
            <v>11054.139999999996</v>
          </cell>
          <cell r="K33">
            <v>4250.8600000000115</v>
          </cell>
          <cell r="L33">
            <v>4251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54711</v>
          </cell>
          <cell r="V33">
            <v>54711.000000000007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123934.88000000021</v>
          </cell>
          <cell r="BB33">
            <v>45273</v>
          </cell>
          <cell r="BC33">
            <v>631178</v>
          </cell>
          <cell r="BD33">
            <v>800386</v>
          </cell>
          <cell r="BE33">
            <v>123935</v>
          </cell>
          <cell r="BF33">
            <v>64031</v>
          </cell>
          <cell r="BG33">
            <v>59904</v>
          </cell>
          <cell r="BH33">
            <v>15.48</v>
          </cell>
        </row>
        <row r="34">
          <cell r="A34">
            <v>2157</v>
          </cell>
          <cell r="B34" t="str">
            <v>CE57</v>
          </cell>
          <cell r="C34" t="str">
            <v>Southdown Juniors</v>
          </cell>
          <cell r="D34" t="str">
            <v>Debbie_Simmons@BATHNES.GOV.UK</v>
          </cell>
          <cell r="E34">
            <v>709258</v>
          </cell>
          <cell r="F34">
            <v>628056.4500000003</v>
          </cell>
          <cell r="G34">
            <v>81201.549999999494</v>
          </cell>
          <cell r="H34">
            <v>81202</v>
          </cell>
          <cell r="I34">
            <v>0</v>
          </cell>
          <cell r="J34">
            <v>-3.637978807091713E-12</v>
          </cell>
          <cell r="K34">
            <v>3.637978807091713E-12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7425</v>
          </cell>
          <cell r="V34">
            <v>2328.58</v>
          </cell>
          <cell r="W34">
            <v>5096.42</v>
          </cell>
          <cell r="X34">
            <v>5096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1278</v>
          </cell>
          <cell r="AD34">
            <v>1278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81201.549999999494</v>
          </cell>
          <cell r="BB34">
            <v>27451</v>
          </cell>
          <cell r="BC34">
            <v>628056</v>
          </cell>
          <cell r="BD34">
            <v>736709</v>
          </cell>
          <cell r="BE34">
            <v>81202</v>
          </cell>
          <cell r="BF34">
            <v>58937</v>
          </cell>
          <cell r="BG34">
            <v>22265</v>
          </cell>
          <cell r="BH34">
            <v>11.02</v>
          </cell>
        </row>
        <row r="35">
          <cell r="A35">
            <v>2248</v>
          </cell>
          <cell r="B35" t="str">
            <v>CE58</v>
          </cell>
          <cell r="C35" t="str">
            <v>Stanton Drew Primary</v>
          </cell>
          <cell r="D35" t="str">
            <v>Stanton Drew Primary</v>
          </cell>
          <cell r="E35">
            <v>303596</v>
          </cell>
          <cell r="F35">
            <v>281610.29999999976</v>
          </cell>
          <cell r="G35">
            <v>21985.700000000106</v>
          </cell>
          <cell r="H35">
            <v>21986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3187</v>
          </cell>
          <cell r="V35">
            <v>1470</v>
          </cell>
          <cell r="W35">
            <v>1717</v>
          </cell>
          <cell r="X35">
            <v>1717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21985.700000000106</v>
          </cell>
          <cell r="BB35">
            <v>13594</v>
          </cell>
          <cell r="BC35">
            <v>281610</v>
          </cell>
          <cell r="BD35">
            <v>317190</v>
          </cell>
          <cell r="BE35">
            <v>21986</v>
          </cell>
          <cell r="BF35">
            <v>25375</v>
          </cell>
          <cell r="BG35">
            <v>0</v>
          </cell>
          <cell r="BH35">
            <v>6.93</v>
          </cell>
        </row>
        <row r="36">
          <cell r="A36">
            <v>3421</v>
          </cell>
          <cell r="B36" t="str">
            <v>CE37</v>
          </cell>
          <cell r="C36" t="str">
            <v>St Andrew's, Bath Primary</v>
          </cell>
          <cell r="D36" t="str">
            <v>St Andrew's Primary School</v>
          </cell>
          <cell r="E36">
            <v>709182</v>
          </cell>
          <cell r="F36">
            <v>708411.60999999929</v>
          </cell>
          <cell r="G36">
            <v>770.39000000029409</v>
          </cell>
          <cell r="H36">
            <v>770</v>
          </cell>
          <cell r="I36">
            <v>-1467</v>
          </cell>
          <cell r="J36">
            <v>-1466.9999999999995</v>
          </cell>
          <cell r="K36">
            <v>-1.8474111129762605E-13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770.39000000029387</v>
          </cell>
          <cell r="BB36">
            <v>29007</v>
          </cell>
          <cell r="BC36">
            <v>706945</v>
          </cell>
          <cell r="BD36">
            <v>736722</v>
          </cell>
          <cell r="BE36">
            <v>770</v>
          </cell>
          <cell r="BF36">
            <v>58938</v>
          </cell>
          <cell r="BG36">
            <v>0</v>
          </cell>
          <cell r="BH36">
            <v>0.1</v>
          </cell>
        </row>
        <row r="37">
          <cell r="A37">
            <v>3424</v>
          </cell>
          <cell r="B37" t="str">
            <v>CE38</v>
          </cell>
          <cell r="C37" t="str">
            <v>St John's, Bath Primary</v>
          </cell>
          <cell r="D37" t="str">
            <v>stjohnsbath_pri@BATHNES.GOV.UK</v>
          </cell>
          <cell r="E37">
            <v>1130842</v>
          </cell>
          <cell r="F37">
            <v>1111364.7300000009</v>
          </cell>
          <cell r="G37">
            <v>19477.269999999386</v>
          </cell>
          <cell r="H37">
            <v>19477</v>
          </cell>
          <cell r="I37">
            <v>23656</v>
          </cell>
          <cell r="J37">
            <v>23655.999999999985</v>
          </cell>
          <cell r="K37">
            <v>-1.4551915228366852E-11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19477.269999999371</v>
          </cell>
          <cell r="BB37">
            <v>74325</v>
          </cell>
          <cell r="BC37">
            <v>1135021</v>
          </cell>
          <cell r="BD37">
            <v>1228823</v>
          </cell>
          <cell r="BE37">
            <v>19477</v>
          </cell>
          <cell r="BF37">
            <v>98306</v>
          </cell>
          <cell r="BG37">
            <v>0</v>
          </cell>
          <cell r="BH37">
            <v>1.59</v>
          </cell>
        </row>
        <row r="38">
          <cell r="A38">
            <v>3094</v>
          </cell>
          <cell r="B38" t="str">
            <v>CE39</v>
          </cell>
          <cell r="C38" t="str">
            <v>St John's, Keynsham Primary</v>
          </cell>
          <cell r="D38" t="str">
            <v>stjohnskeynsham_pri@BATHNES.GOV.UK</v>
          </cell>
          <cell r="E38">
            <v>795207</v>
          </cell>
          <cell r="F38">
            <v>716854.04999999993</v>
          </cell>
          <cell r="G38">
            <v>78352.949999999691</v>
          </cell>
          <cell r="H38">
            <v>78353</v>
          </cell>
          <cell r="I38">
            <v>15346</v>
          </cell>
          <cell r="J38">
            <v>11329.149999999998</v>
          </cell>
          <cell r="K38">
            <v>4016.8499999999985</v>
          </cell>
          <cell r="L38">
            <v>4017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16780</v>
          </cell>
          <cell r="V38">
            <v>0</v>
          </cell>
          <cell r="W38">
            <v>16780</v>
          </cell>
          <cell r="X38">
            <v>16780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2057</v>
          </cell>
          <cell r="AT38">
            <v>2057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82369.799999999697</v>
          </cell>
          <cell r="BB38">
            <v>40719</v>
          </cell>
          <cell r="BC38">
            <v>728183</v>
          </cell>
          <cell r="BD38">
            <v>851272</v>
          </cell>
          <cell r="BE38">
            <v>82370</v>
          </cell>
          <cell r="BF38">
            <v>68102</v>
          </cell>
          <cell r="BG38">
            <v>14268</v>
          </cell>
          <cell r="BH38">
            <v>9.68</v>
          </cell>
        </row>
        <row r="39">
          <cell r="A39">
            <v>3107</v>
          </cell>
          <cell r="B39" t="str">
            <v>CE41</v>
          </cell>
          <cell r="C39" t="str">
            <v>St Julian's, Wellow Primary</v>
          </cell>
          <cell r="D39" t="str">
            <v>St Julian's Primary School</v>
          </cell>
          <cell r="E39">
            <v>480559</v>
          </cell>
          <cell r="F39">
            <v>450537.98999999993</v>
          </cell>
          <cell r="G39">
            <v>30021.010000000177</v>
          </cell>
          <cell r="H39">
            <v>30021</v>
          </cell>
          <cell r="I39">
            <v>0</v>
          </cell>
          <cell r="J39">
            <v>-5.6843418860808015E-13</v>
          </cell>
          <cell r="K39">
            <v>5.6843418860808015E-13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903</v>
          </cell>
          <cell r="V39">
            <v>815</v>
          </cell>
          <cell r="W39">
            <v>88.000000000000043</v>
          </cell>
          <cell r="X39">
            <v>88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30021.010000000177</v>
          </cell>
          <cell r="BB39">
            <v>21370</v>
          </cell>
          <cell r="BC39">
            <v>450538</v>
          </cell>
          <cell r="BD39">
            <v>501929</v>
          </cell>
          <cell r="BE39">
            <v>30021</v>
          </cell>
          <cell r="BF39">
            <v>40154</v>
          </cell>
          <cell r="BG39">
            <v>0</v>
          </cell>
          <cell r="BH39">
            <v>5.98</v>
          </cell>
        </row>
        <row r="40">
          <cell r="A40">
            <v>3448</v>
          </cell>
          <cell r="B40" t="str">
            <v>CE93</v>
          </cell>
          <cell r="C40" t="str">
            <v>St Keyna Primary</v>
          </cell>
          <cell r="D40" t="str">
            <v>Kirstie_Harding@BATHNES.GOV.UK</v>
          </cell>
          <cell r="E40">
            <v>842064</v>
          </cell>
          <cell r="F40">
            <v>923314.15999999933</v>
          </cell>
          <cell r="G40">
            <v>-81250.160000000455</v>
          </cell>
          <cell r="H40">
            <v>-81250</v>
          </cell>
          <cell r="I40">
            <v>20000</v>
          </cell>
          <cell r="J40">
            <v>24024.719999999987</v>
          </cell>
          <cell r="K40">
            <v>-4024.7200000000012</v>
          </cell>
          <cell r="L40">
            <v>-4025</v>
          </cell>
          <cell r="M40">
            <v>0</v>
          </cell>
          <cell r="N40">
            <v>-25775.86</v>
          </cell>
          <cell r="O40">
            <v>25775.86</v>
          </cell>
          <cell r="P40">
            <v>25776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9976</v>
          </cell>
          <cell r="V40">
            <v>9976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-59499.020000000455</v>
          </cell>
          <cell r="BB40">
            <v>52957</v>
          </cell>
          <cell r="BC40">
            <v>947339</v>
          </cell>
          <cell r="BD40">
            <v>915021</v>
          </cell>
          <cell r="BE40">
            <v>-85275</v>
          </cell>
          <cell r="BF40">
            <v>73202</v>
          </cell>
          <cell r="BG40">
            <v>0</v>
          </cell>
          <cell r="BH40">
            <v>-9.32</v>
          </cell>
        </row>
        <row r="41">
          <cell r="A41">
            <v>2000</v>
          </cell>
          <cell r="B41" t="str">
            <v>CE42</v>
          </cell>
          <cell r="C41" t="str">
            <v>St Martins Gardens Primary</v>
          </cell>
          <cell r="D41" t="str">
            <v>StMartins_Pri@bathnes.gov.uk</v>
          </cell>
          <cell r="E41">
            <v>1309928</v>
          </cell>
          <cell r="F41">
            <v>1301027.8699999976</v>
          </cell>
          <cell r="G41">
            <v>8900.1299999998009</v>
          </cell>
          <cell r="H41">
            <v>8900</v>
          </cell>
          <cell r="I41">
            <v>0</v>
          </cell>
          <cell r="J41">
            <v>1.1812772982011666E-12</v>
          </cell>
          <cell r="K41">
            <v>-1.1812772982011666E-12</v>
          </cell>
          <cell r="L41">
            <v>0</v>
          </cell>
          <cell r="M41">
            <v>14116</v>
          </cell>
          <cell r="N41">
            <v>6514.2199999999721</v>
          </cell>
          <cell r="O41">
            <v>7601.7799999999988</v>
          </cell>
          <cell r="P41">
            <v>7602</v>
          </cell>
          <cell r="Q41">
            <v>5285</v>
          </cell>
          <cell r="R41">
            <v>2093.7800000000002</v>
          </cell>
          <cell r="S41">
            <v>3191.22</v>
          </cell>
          <cell r="T41">
            <v>3191</v>
          </cell>
          <cell r="U41">
            <v>2500</v>
          </cell>
          <cell r="V41">
            <v>2442</v>
          </cell>
          <cell r="W41">
            <v>58</v>
          </cell>
          <cell r="X41">
            <v>58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19693.129999999801</v>
          </cell>
          <cell r="BB41">
            <v>79006</v>
          </cell>
          <cell r="BC41">
            <v>1301028</v>
          </cell>
          <cell r="BD41">
            <v>1388934</v>
          </cell>
          <cell r="BE41">
            <v>8900</v>
          </cell>
          <cell r="BF41">
            <v>111115</v>
          </cell>
          <cell r="BG41">
            <v>0</v>
          </cell>
          <cell r="BH41">
            <v>0.64</v>
          </cell>
        </row>
        <row r="42">
          <cell r="A42">
            <v>3425</v>
          </cell>
          <cell r="B42" t="str">
            <v>CE43</v>
          </cell>
          <cell r="C42" t="str">
            <v>St Mary's, Bath Primary</v>
          </cell>
          <cell r="D42" t="str">
            <v>stmarysbath_pri@BATHNES.GOV.UK</v>
          </cell>
          <cell r="E42">
            <v>763414</v>
          </cell>
          <cell r="F42">
            <v>722694.0900000002</v>
          </cell>
          <cell r="G42">
            <v>40719.910000000535</v>
          </cell>
          <cell r="H42">
            <v>40720</v>
          </cell>
          <cell r="I42">
            <v>1068</v>
          </cell>
          <cell r="J42">
            <v>1067.9999999999927</v>
          </cell>
          <cell r="K42">
            <v>7.2759576141834259E-12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250</v>
          </cell>
          <cell r="AD42">
            <v>0</v>
          </cell>
          <cell r="AE42">
            <v>250</v>
          </cell>
          <cell r="AF42">
            <v>250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40719.910000000542</v>
          </cell>
          <cell r="BB42">
            <v>46214</v>
          </cell>
          <cell r="BC42">
            <v>723762</v>
          </cell>
          <cell r="BD42">
            <v>810696</v>
          </cell>
          <cell r="BE42">
            <v>40720</v>
          </cell>
          <cell r="BF42">
            <v>64856</v>
          </cell>
          <cell r="BG42">
            <v>0</v>
          </cell>
          <cell r="BH42">
            <v>5.0199999999999996</v>
          </cell>
        </row>
        <row r="43">
          <cell r="A43">
            <v>3105</v>
          </cell>
          <cell r="B43" t="str">
            <v>CE44</v>
          </cell>
          <cell r="C43" t="str">
            <v>St Mary's, Timsbury Primary</v>
          </cell>
          <cell r="D43" t="str">
            <v>stmarystimsbury_pri@BATHNES.GOV.UK</v>
          </cell>
          <cell r="E43">
            <v>800473</v>
          </cell>
          <cell r="F43">
            <v>705832.29000000015</v>
          </cell>
          <cell r="G43">
            <v>94640.710000000225</v>
          </cell>
          <cell r="H43">
            <v>94641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94640.710000000225</v>
          </cell>
          <cell r="BB43">
            <v>36700</v>
          </cell>
          <cell r="BC43">
            <v>705832</v>
          </cell>
          <cell r="BD43">
            <v>837173</v>
          </cell>
          <cell r="BE43">
            <v>94641</v>
          </cell>
          <cell r="BF43">
            <v>66974</v>
          </cell>
          <cell r="BG43">
            <v>27667</v>
          </cell>
          <cell r="BH43">
            <v>11.3</v>
          </cell>
        </row>
        <row r="44">
          <cell r="A44">
            <v>3109</v>
          </cell>
          <cell r="B44" t="str">
            <v>CE45</v>
          </cell>
          <cell r="C44" t="str">
            <v>St Mary's, Writhlington Primary</v>
          </cell>
          <cell r="D44" t="str">
            <v>stmaryswrithlington_pri@BATHNES.GOV.UK</v>
          </cell>
          <cell r="E44">
            <v>494998</v>
          </cell>
          <cell r="F44">
            <v>474698.14000000031</v>
          </cell>
          <cell r="G44">
            <v>20299.860000000128</v>
          </cell>
          <cell r="H44">
            <v>20300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9199</v>
          </cell>
          <cell r="V44">
            <v>5162.1000000000004</v>
          </cell>
          <cell r="W44">
            <v>4036.9</v>
          </cell>
          <cell r="X44">
            <v>4037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20299.860000000128</v>
          </cell>
          <cell r="BB44">
            <v>18510</v>
          </cell>
          <cell r="BC44">
            <v>474698</v>
          </cell>
          <cell r="BD44">
            <v>513508</v>
          </cell>
          <cell r="BE44">
            <v>20300</v>
          </cell>
          <cell r="BF44">
            <v>41081</v>
          </cell>
          <cell r="BG44">
            <v>0</v>
          </cell>
          <cell r="BH44">
            <v>3.95</v>
          </cell>
        </row>
        <row r="45">
          <cell r="A45">
            <v>3035</v>
          </cell>
          <cell r="B45" t="str">
            <v>CE46</v>
          </cell>
          <cell r="C45" t="str">
            <v>St Michaels CofE, Twerton Primary</v>
          </cell>
          <cell r="D45" t="str">
            <v>Karen_Bond@BATHNES.GOV.UK</v>
          </cell>
          <cell r="E45">
            <v>959408</v>
          </cell>
          <cell r="F45">
            <v>950777.11</v>
          </cell>
          <cell r="G45">
            <v>8630.8900000006543</v>
          </cell>
          <cell r="H45">
            <v>8631</v>
          </cell>
          <cell r="I45">
            <v>0</v>
          </cell>
          <cell r="J45">
            <v>-1.7337242752546445E-12</v>
          </cell>
          <cell r="K45">
            <v>1.7337242752546445E-12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87</v>
          </cell>
          <cell r="AD45">
            <v>32.940000000002328</v>
          </cell>
          <cell r="AE45">
            <v>54.059999999997672</v>
          </cell>
          <cell r="AF45">
            <v>54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8630.8900000006561</v>
          </cell>
          <cell r="BB45">
            <v>25143</v>
          </cell>
          <cell r="BC45">
            <v>950777</v>
          </cell>
          <cell r="BD45">
            <v>984551</v>
          </cell>
          <cell r="BE45">
            <v>8631</v>
          </cell>
          <cell r="BF45">
            <v>78764</v>
          </cell>
          <cell r="BG45">
            <v>0</v>
          </cell>
          <cell r="BH45">
            <v>0.88</v>
          </cell>
        </row>
        <row r="46">
          <cell r="A46">
            <v>3446</v>
          </cell>
          <cell r="B46" t="str">
            <v>CE87</v>
          </cell>
          <cell r="C46" t="str">
            <v>St Nicholas Primary</v>
          </cell>
          <cell r="D46" t="str">
            <v>St Nicholas Primary School</v>
          </cell>
          <cell r="E46">
            <v>903982</v>
          </cell>
          <cell r="F46">
            <v>827710.46999999986</v>
          </cell>
          <cell r="G46">
            <v>76271.530000000828</v>
          </cell>
          <cell r="H46">
            <v>76272</v>
          </cell>
          <cell r="I46">
            <v>17022</v>
          </cell>
          <cell r="J46">
            <v>12445.529999999995</v>
          </cell>
          <cell r="K46">
            <v>4576.4700000000048</v>
          </cell>
          <cell r="L46">
            <v>4576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11718</v>
          </cell>
          <cell r="V46">
            <v>10807.35</v>
          </cell>
          <cell r="W46">
            <v>910.64999999999964</v>
          </cell>
          <cell r="X46">
            <v>911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80848.000000000829</v>
          </cell>
          <cell r="BB46">
            <v>56493</v>
          </cell>
          <cell r="BC46">
            <v>840156</v>
          </cell>
          <cell r="BD46">
            <v>977497</v>
          </cell>
          <cell r="BE46">
            <v>80848</v>
          </cell>
          <cell r="BF46">
            <v>78200</v>
          </cell>
          <cell r="BG46">
            <v>2648</v>
          </cell>
          <cell r="BH46">
            <v>8.27</v>
          </cell>
        </row>
        <row r="47">
          <cell r="A47">
            <v>3032</v>
          </cell>
          <cell r="B47" t="str">
            <v>CE49</v>
          </cell>
          <cell r="C47" t="str">
            <v>St Philip's CofE, Bath Primary</v>
          </cell>
          <cell r="D47" t="str">
            <v>St Philip's Primary School</v>
          </cell>
          <cell r="E47">
            <v>1151957</v>
          </cell>
          <cell r="F47">
            <v>1073507.2499999995</v>
          </cell>
          <cell r="G47">
            <v>78449.749999999025</v>
          </cell>
          <cell r="H47">
            <v>78450</v>
          </cell>
          <cell r="I47">
            <v>17928</v>
          </cell>
          <cell r="J47">
            <v>10043.450000000012</v>
          </cell>
          <cell r="K47">
            <v>7884.5499999999956</v>
          </cell>
          <cell r="L47">
            <v>7885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7426</v>
          </cell>
          <cell r="V47">
            <v>6679</v>
          </cell>
          <cell r="W47">
            <v>747</v>
          </cell>
          <cell r="X47">
            <v>747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86334.299999999028</v>
          </cell>
          <cell r="BB47">
            <v>49252</v>
          </cell>
          <cell r="BC47">
            <v>1083551</v>
          </cell>
          <cell r="BD47">
            <v>1219137</v>
          </cell>
          <cell r="BE47">
            <v>86335</v>
          </cell>
          <cell r="BF47">
            <v>97531</v>
          </cell>
          <cell r="BG47">
            <v>0</v>
          </cell>
          <cell r="BH47">
            <v>7.08</v>
          </cell>
        </row>
        <row r="48">
          <cell r="A48">
            <v>3034</v>
          </cell>
          <cell r="B48" t="str">
            <v>CE50</v>
          </cell>
          <cell r="C48" t="str">
            <v>St Saviour's CofE Infants</v>
          </cell>
          <cell r="D48" t="str">
            <v>St Saviour's Infant School</v>
          </cell>
          <cell r="E48">
            <v>621317</v>
          </cell>
          <cell r="F48">
            <v>702307.89000000199</v>
          </cell>
          <cell r="G48">
            <v>-80990.889999999839</v>
          </cell>
          <cell r="H48">
            <v>-80991</v>
          </cell>
          <cell r="I48">
            <v>-2733</v>
          </cell>
          <cell r="J48">
            <v>-1899.1799999999998</v>
          </cell>
          <cell r="K48">
            <v>-833.82000000000016</v>
          </cell>
          <cell r="L48">
            <v>-834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2868</v>
          </cell>
          <cell r="V48">
            <v>3102.9900000000002</v>
          </cell>
          <cell r="W48">
            <v>-234.99000000000015</v>
          </cell>
          <cell r="X48">
            <v>-235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-81824.709999999846</v>
          </cell>
          <cell r="BB48">
            <v>48196</v>
          </cell>
          <cell r="BC48">
            <v>700409</v>
          </cell>
          <cell r="BD48">
            <v>666780</v>
          </cell>
          <cell r="BE48">
            <v>-81825</v>
          </cell>
          <cell r="BF48">
            <v>53342</v>
          </cell>
          <cell r="BG48">
            <v>0</v>
          </cell>
          <cell r="BH48">
            <v>-12.27</v>
          </cell>
        </row>
        <row r="49">
          <cell r="A49">
            <v>3033</v>
          </cell>
          <cell r="B49" t="str">
            <v>CE51</v>
          </cell>
          <cell r="C49" t="str">
            <v>St Saviour's Juniors</v>
          </cell>
          <cell r="D49" t="str">
            <v>St Saviour's Junior School</v>
          </cell>
          <cell r="E49">
            <v>846707</v>
          </cell>
          <cell r="F49">
            <v>852550.53000000061</v>
          </cell>
          <cell r="G49">
            <v>-5843.5300000005245</v>
          </cell>
          <cell r="H49">
            <v>-5844</v>
          </cell>
          <cell r="I49">
            <v>7445</v>
          </cell>
          <cell r="J49">
            <v>6587.7</v>
          </cell>
          <cell r="K49">
            <v>857.30000000000109</v>
          </cell>
          <cell r="L49">
            <v>857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20826</v>
          </cell>
          <cell r="V49">
            <v>41274.199999999997</v>
          </cell>
          <cell r="W49">
            <v>-20448.2</v>
          </cell>
          <cell r="X49">
            <v>-20448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-4986.2300000005234</v>
          </cell>
          <cell r="BB49">
            <v>20763</v>
          </cell>
          <cell r="BC49">
            <v>859138</v>
          </cell>
          <cell r="BD49">
            <v>874915</v>
          </cell>
          <cell r="BE49">
            <v>-4987</v>
          </cell>
          <cell r="BF49">
            <v>69993</v>
          </cell>
          <cell r="BG49">
            <v>0</v>
          </cell>
          <cell r="BH49">
            <v>-0.56999999999999995</v>
          </cell>
        </row>
        <row r="50">
          <cell r="A50">
            <v>3422</v>
          </cell>
          <cell r="B50" t="str">
            <v>CE52</v>
          </cell>
          <cell r="C50" t="str">
            <v>St Stephen's, Bath Primary</v>
          </cell>
          <cell r="D50" t="str">
            <v>St Stephen's Primary School</v>
          </cell>
          <cell r="E50">
            <v>1311268</v>
          </cell>
          <cell r="F50">
            <v>1274112.9799999997</v>
          </cell>
          <cell r="G50">
            <v>37155.019999999407</v>
          </cell>
          <cell r="H50">
            <v>37155</v>
          </cell>
          <cell r="I50">
            <v>45661</v>
          </cell>
          <cell r="J50">
            <v>43719.670000000027</v>
          </cell>
          <cell r="K50">
            <v>1941.3300000000163</v>
          </cell>
          <cell r="L50">
            <v>1941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231</v>
          </cell>
          <cell r="AD50">
            <v>231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39096.349999999424</v>
          </cell>
          <cell r="BB50">
            <v>89490</v>
          </cell>
          <cell r="BC50">
            <v>1317833</v>
          </cell>
          <cell r="BD50">
            <v>1446419</v>
          </cell>
          <cell r="BE50">
            <v>39096</v>
          </cell>
          <cell r="BF50">
            <v>115714</v>
          </cell>
          <cell r="BG50">
            <v>0</v>
          </cell>
          <cell r="BH50">
            <v>2.7</v>
          </cell>
        </row>
        <row r="51">
          <cell r="A51">
            <v>3103</v>
          </cell>
          <cell r="B51" t="str">
            <v>CE59</v>
          </cell>
          <cell r="C51" t="str">
            <v>Swainswick Primary</v>
          </cell>
          <cell r="D51" t="str">
            <v>Swainswick Primary School</v>
          </cell>
          <cell r="E51">
            <v>359053</v>
          </cell>
          <cell r="F51">
            <v>354189.90000000037</v>
          </cell>
          <cell r="G51">
            <v>4863.100000000034</v>
          </cell>
          <cell r="H51">
            <v>4863</v>
          </cell>
          <cell r="I51">
            <v>0</v>
          </cell>
          <cell r="J51">
            <v>-5.6843418860808015E-14</v>
          </cell>
          <cell r="K51">
            <v>5.6843418860808015E-14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5874</v>
          </cell>
          <cell r="V51">
            <v>-110</v>
          </cell>
          <cell r="W51">
            <v>5984</v>
          </cell>
          <cell r="X51">
            <v>5984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4027</v>
          </cell>
          <cell r="AH51">
            <v>0</v>
          </cell>
          <cell r="AI51">
            <v>4027</v>
          </cell>
          <cell r="AJ51">
            <v>4027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4863.100000000034</v>
          </cell>
          <cell r="BB51">
            <v>21210</v>
          </cell>
          <cell r="BC51">
            <v>354190</v>
          </cell>
          <cell r="BD51">
            <v>380263</v>
          </cell>
          <cell r="BE51">
            <v>4863</v>
          </cell>
          <cell r="BF51">
            <v>30421</v>
          </cell>
          <cell r="BG51">
            <v>0</v>
          </cell>
          <cell r="BH51">
            <v>1.28</v>
          </cell>
        </row>
        <row r="52">
          <cell r="A52">
            <v>2160</v>
          </cell>
          <cell r="B52" t="str">
            <v>CE61</v>
          </cell>
          <cell r="C52" t="str">
            <v>Twerton Infants</v>
          </cell>
          <cell r="D52" t="str">
            <v>Twerton Infant School</v>
          </cell>
          <cell r="E52">
            <v>853296</v>
          </cell>
          <cell r="F52">
            <v>825033.65000000119</v>
          </cell>
          <cell r="G52">
            <v>28262.350000000053</v>
          </cell>
          <cell r="H52">
            <v>28262</v>
          </cell>
          <cell r="I52">
            <v>20998</v>
          </cell>
          <cell r="J52">
            <v>19914.140000000007</v>
          </cell>
          <cell r="K52">
            <v>1083.8600000000042</v>
          </cell>
          <cell r="L52">
            <v>1084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11982</v>
          </cell>
          <cell r="V52">
            <v>2374.59</v>
          </cell>
          <cell r="W52">
            <v>9607.41</v>
          </cell>
          <cell r="X52">
            <v>9607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29346.210000000057</v>
          </cell>
          <cell r="BB52">
            <v>35270</v>
          </cell>
          <cell r="BC52">
            <v>844948</v>
          </cell>
          <cell r="BD52">
            <v>909564</v>
          </cell>
          <cell r="BE52">
            <v>29346</v>
          </cell>
          <cell r="BF52">
            <v>72765</v>
          </cell>
          <cell r="BG52">
            <v>0</v>
          </cell>
          <cell r="BH52">
            <v>3.23</v>
          </cell>
        </row>
        <row r="53">
          <cell r="A53">
            <v>3106</v>
          </cell>
          <cell r="B53" t="str">
            <v>CE62</v>
          </cell>
          <cell r="C53" t="str">
            <v>Ubley Primary</v>
          </cell>
          <cell r="D53" t="str">
            <v>Ubley Primary School</v>
          </cell>
          <cell r="E53">
            <v>318324</v>
          </cell>
          <cell r="F53">
            <v>301021.70999999979</v>
          </cell>
          <cell r="G53">
            <v>17302.289999999972</v>
          </cell>
          <cell r="H53">
            <v>17302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19237</v>
          </cell>
          <cell r="V53">
            <v>18308.93</v>
          </cell>
          <cell r="W53">
            <v>928.06999999999971</v>
          </cell>
          <cell r="X53">
            <v>928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17302.289999999972</v>
          </cell>
          <cell r="BB53">
            <v>15590</v>
          </cell>
          <cell r="BC53">
            <v>301022</v>
          </cell>
          <cell r="BD53">
            <v>333914</v>
          </cell>
          <cell r="BE53">
            <v>17302</v>
          </cell>
          <cell r="BF53">
            <v>26713</v>
          </cell>
          <cell r="BG53">
            <v>0</v>
          </cell>
          <cell r="BH53">
            <v>5.18</v>
          </cell>
        </row>
        <row r="54">
          <cell r="A54">
            <v>2249</v>
          </cell>
          <cell r="B54" t="str">
            <v>CE63</v>
          </cell>
          <cell r="C54" t="str">
            <v>Welton Primary</v>
          </cell>
          <cell r="D54" t="str">
            <v>Welton Primary School</v>
          </cell>
          <cell r="E54">
            <v>761249</v>
          </cell>
          <cell r="F54">
            <v>686037.81999999972</v>
          </cell>
          <cell r="G54">
            <v>75211.180000000488</v>
          </cell>
          <cell r="H54">
            <v>75211</v>
          </cell>
          <cell r="I54">
            <v>0</v>
          </cell>
          <cell r="J54">
            <v>9.0949470177292824E-13</v>
          </cell>
          <cell r="K54">
            <v>-9.0949470177292824E-13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1322</v>
          </cell>
          <cell r="V54">
            <v>1322</v>
          </cell>
          <cell r="W54">
            <v>3.6359804056473877E-14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75211.180000000488</v>
          </cell>
          <cell r="BB54">
            <v>62527</v>
          </cell>
          <cell r="BC54">
            <v>686038</v>
          </cell>
          <cell r="BD54">
            <v>823776</v>
          </cell>
          <cell r="BE54">
            <v>75211</v>
          </cell>
          <cell r="BF54">
            <v>65902</v>
          </cell>
          <cell r="BG54">
            <v>9309</v>
          </cell>
          <cell r="BH54">
            <v>9.1300000000000008</v>
          </cell>
        </row>
        <row r="55">
          <cell r="A55">
            <v>2250</v>
          </cell>
          <cell r="B55" t="str">
            <v>CE64</v>
          </cell>
          <cell r="C55" t="str">
            <v>Westfield Primary</v>
          </cell>
          <cell r="D55" t="str">
            <v>Westfield Primary School</v>
          </cell>
          <cell r="E55">
            <v>1263698</v>
          </cell>
          <cell r="F55">
            <v>1172046.0700000015</v>
          </cell>
          <cell r="G55">
            <v>91651.929999999702</v>
          </cell>
          <cell r="H55">
            <v>91652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30006</v>
          </cell>
          <cell r="V55">
            <v>13701.1</v>
          </cell>
          <cell r="W55">
            <v>16304.9</v>
          </cell>
          <cell r="X55">
            <v>16305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91651.929999999702</v>
          </cell>
          <cell r="BB55">
            <v>60925</v>
          </cell>
          <cell r="BC55">
            <v>1172046</v>
          </cell>
          <cell r="BD55">
            <v>1324623</v>
          </cell>
          <cell r="BE55">
            <v>91652</v>
          </cell>
          <cell r="BF55">
            <v>105970</v>
          </cell>
          <cell r="BG55">
            <v>0</v>
          </cell>
          <cell r="BH55">
            <v>6.92</v>
          </cell>
        </row>
        <row r="56">
          <cell r="A56">
            <v>3125</v>
          </cell>
          <cell r="B56" t="str">
            <v>CE65</v>
          </cell>
          <cell r="C56" t="str">
            <v>Weston All Saints Primary</v>
          </cell>
          <cell r="D56" t="str">
            <v>Alison_Holbrook@BATHNES.GOV.UK</v>
          </cell>
          <cell r="E56">
            <v>1829200</v>
          </cell>
          <cell r="F56">
            <v>1800681.8699999996</v>
          </cell>
          <cell r="G56">
            <v>28518.130000000729</v>
          </cell>
          <cell r="H56">
            <v>28518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15402</v>
          </cell>
          <cell r="V56">
            <v>4902.05</v>
          </cell>
          <cell r="W56">
            <v>10499.95</v>
          </cell>
          <cell r="X56">
            <v>10500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0.14000000000000001</v>
          </cell>
          <cell r="AU56">
            <v>-0.14000000000000001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28518.130000000729</v>
          </cell>
          <cell r="BB56">
            <v>98083</v>
          </cell>
          <cell r="BC56">
            <v>1800682</v>
          </cell>
          <cell r="BD56">
            <v>1927283</v>
          </cell>
          <cell r="BE56">
            <v>28518</v>
          </cell>
          <cell r="BF56">
            <v>154183</v>
          </cell>
          <cell r="BG56">
            <v>0</v>
          </cell>
          <cell r="BH56">
            <v>1.48</v>
          </cell>
        </row>
        <row r="57">
          <cell r="A57">
            <v>2251</v>
          </cell>
          <cell r="B57" t="str">
            <v>CE66</v>
          </cell>
          <cell r="C57" t="str">
            <v>Whitchurch Primary</v>
          </cell>
          <cell r="D57" t="str">
            <v>Whitchurch Primary School</v>
          </cell>
          <cell r="E57">
            <v>769823</v>
          </cell>
          <cell r="F57">
            <v>742610.40999999945</v>
          </cell>
          <cell r="G57">
            <v>27212.589999999538</v>
          </cell>
          <cell r="H57">
            <v>27213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10112</v>
          </cell>
          <cell r="V57">
            <v>0</v>
          </cell>
          <cell r="W57">
            <v>10112</v>
          </cell>
          <cell r="X57">
            <v>10112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27212.589999999538</v>
          </cell>
          <cell r="BB57">
            <v>38704</v>
          </cell>
          <cell r="BC57">
            <v>742610</v>
          </cell>
          <cell r="BD57">
            <v>808527</v>
          </cell>
          <cell r="BE57">
            <v>27213</v>
          </cell>
          <cell r="BF57">
            <v>64682</v>
          </cell>
          <cell r="BG57">
            <v>0</v>
          </cell>
          <cell r="BH57">
            <v>3.37</v>
          </cell>
        </row>
        <row r="58">
          <cell r="A58">
            <v>2162</v>
          </cell>
          <cell r="B58" t="str">
            <v>CE67</v>
          </cell>
          <cell r="C58" t="str">
            <v>Widcombe Infants</v>
          </cell>
          <cell r="D58" t="str">
            <v>Widcombe Infant School</v>
          </cell>
          <cell r="E58">
            <v>643828</v>
          </cell>
          <cell r="F58">
            <v>636872.07000000053</v>
          </cell>
          <cell r="G58">
            <v>6955.929999999621</v>
          </cell>
          <cell r="H58">
            <v>6956</v>
          </cell>
          <cell r="I58">
            <v>8250</v>
          </cell>
          <cell r="J58">
            <v>29076.150000000023</v>
          </cell>
          <cell r="K58">
            <v>-20826.150000000038</v>
          </cell>
          <cell r="L58">
            <v>-20826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-13870.220000000416</v>
          </cell>
          <cell r="BB58">
            <v>60317</v>
          </cell>
          <cell r="BC58">
            <v>665948</v>
          </cell>
          <cell r="BD58">
            <v>712395</v>
          </cell>
          <cell r="BE58">
            <v>-13870</v>
          </cell>
          <cell r="BF58">
            <v>56992</v>
          </cell>
          <cell r="BG58">
            <v>0</v>
          </cell>
          <cell r="BH58">
            <v>-1.95</v>
          </cell>
        </row>
        <row r="59">
          <cell r="A59">
            <v>3423</v>
          </cell>
          <cell r="B59" t="str">
            <v>CE68</v>
          </cell>
          <cell r="C59" t="str">
            <v>Widcombe Juniors</v>
          </cell>
          <cell r="D59" t="str">
            <v>Widcombe Junior School</v>
          </cell>
          <cell r="E59">
            <v>826018</v>
          </cell>
          <cell r="F59">
            <v>801198.46</v>
          </cell>
          <cell r="G59">
            <v>24819.540000000099</v>
          </cell>
          <cell r="H59">
            <v>24820</v>
          </cell>
          <cell r="I59">
            <v>0</v>
          </cell>
          <cell r="J59">
            <v>-1.3766765505351941E-14</v>
          </cell>
          <cell r="K59">
            <v>1.3766765505351941E-14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1</v>
          </cell>
          <cell r="AT59">
            <v>1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24819.540000000099</v>
          </cell>
          <cell r="BB59">
            <v>27889</v>
          </cell>
          <cell r="BC59">
            <v>801198</v>
          </cell>
          <cell r="BD59">
            <v>853907</v>
          </cell>
          <cell r="BE59">
            <v>24820</v>
          </cell>
          <cell r="BF59">
            <v>68313</v>
          </cell>
          <cell r="BG59">
            <v>0</v>
          </cell>
          <cell r="BH59">
            <v>2.91</v>
          </cell>
        </row>
        <row r="60">
          <cell r="A60">
            <v>4130</v>
          </cell>
          <cell r="B60" t="str">
            <v>CE71</v>
          </cell>
          <cell r="C60" t="str">
            <v>Chew Valley Secondary</v>
          </cell>
          <cell r="D60" t="str">
            <v>jnichols@chewvalleyschool.co.uk</v>
          </cell>
          <cell r="E60">
            <v>5690547</v>
          </cell>
          <cell r="F60">
            <v>5419944.7400000039</v>
          </cell>
          <cell r="G60">
            <v>270602.26000000053</v>
          </cell>
          <cell r="H60">
            <v>270602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9569</v>
          </cell>
          <cell r="N60">
            <v>11056.209999999992</v>
          </cell>
          <cell r="O60">
            <v>-1487.2099999999919</v>
          </cell>
          <cell r="P60">
            <v>-1487</v>
          </cell>
          <cell r="Q60">
            <v>-316</v>
          </cell>
          <cell r="R60">
            <v>-1972.9299999999948</v>
          </cell>
          <cell r="S60">
            <v>1656.9299999999948</v>
          </cell>
          <cell r="T60">
            <v>1657</v>
          </cell>
          <cell r="U60">
            <v>33312</v>
          </cell>
          <cell r="V60">
            <v>5765</v>
          </cell>
          <cell r="W60">
            <v>27547</v>
          </cell>
          <cell r="X60">
            <v>27547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30643</v>
          </cell>
          <cell r="AD60">
            <v>12227.060000000001</v>
          </cell>
          <cell r="AE60">
            <v>18415.939999999999</v>
          </cell>
          <cell r="AF60">
            <v>18416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60</v>
          </cell>
          <cell r="AP60">
            <v>60</v>
          </cell>
          <cell r="AQ60">
            <v>0</v>
          </cell>
          <cell r="AR60">
            <v>0</v>
          </cell>
          <cell r="AS60">
            <v>300</v>
          </cell>
          <cell r="AT60">
            <v>0</v>
          </cell>
          <cell r="AU60">
            <v>300</v>
          </cell>
          <cell r="AV60">
            <v>300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270771.98000000056</v>
          </cell>
          <cell r="BB60">
            <v>43152</v>
          </cell>
          <cell r="BC60">
            <v>5419945</v>
          </cell>
          <cell r="BD60">
            <v>5733699</v>
          </cell>
          <cell r="BE60">
            <v>270602</v>
          </cell>
          <cell r="BF60">
            <v>286685</v>
          </cell>
          <cell r="BG60">
            <v>0</v>
          </cell>
          <cell r="BH60">
            <v>4.72</v>
          </cell>
        </row>
        <row r="61">
          <cell r="A61">
            <v>4608</v>
          </cell>
          <cell r="B61" t="str">
            <v>CE77</v>
          </cell>
          <cell r="C61" t="str">
            <v>St Gregory's Secondary</v>
          </cell>
          <cell r="D61" t="str">
            <v>Karen_Howard@bathnes.gov.uk</v>
          </cell>
          <cell r="E61">
            <v>4276402</v>
          </cell>
          <cell r="F61">
            <v>3964439.8400000017</v>
          </cell>
          <cell r="G61">
            <v>311962.16000000027</v>
          </cell>
          <cell r="H61">
            <v>311962</v>
          </cell>
          <cell r="I61">
            <v>58021</v>
          </cell>
          <cell r="J61">
            <v>49978.14</v>
          </cell>
          <cell r="K61">
            <v>8042.860000000006</v>
          </cell>
          <cell r="L61">
            <v>8043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320005.02000000025</v>
          </cell>
          <cell r="BB61">
            <v>31021</v>
          </cell>
          <cell r="BC61">
            <v>4014418</v>
          </cell>
          <cell r="BD61">
            <v>4365444</v>
          </cell>
          <cell r="BE61">
            <v>320005</v>
          </cell>
          <cell r="BF61">
            <v>218272</v>
          </cell>
          <cell r="BG61">
            <v>101733</v>
          </cell>
          <cell r="BH61">
            <v>7.33</v>
          </cell>
        </row>
        <row r="62">
          <cell r="A62">
            <v>4607</v>
          </cell>
          <cell r="B62" t="str">
            <v>CE78</v>
          </cell>
          <cell r="C62" t="str">
            <v>St Marks Secondary</v>
          </cell>
          <cell r="D62" t="str">
            <v>Julie_Skailes@BATHNES.GOV.UK</v>
          </cell>
          <cell r="E62">
            <v>1775996</v>
          </cell>
          <cell r="F62">
            <v>1625389.0299999989</v>
          </cell>
          <cell r="G62">
            <v>150606.97000000079</v>
          </cell>
          <cell r="H62">
            <v>150607</v>
          </cell>
          <cell r="I62">
            <v>22365</v>
          </cell>
          <cell r="J62">
            <v>46135.880000000019</v>
          </cell>
          <cell r="K62">
            <v>-23770.879999999932</v>
          </cell>
          <cell r="L62">
            <v>-23771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126836.09000000086</v>
          </cell>
          <cell r="BB62">
            <v>82424</v>
          </cell>
          <cell r="BC62">
            <v>1671525</v>
          </cell>
          <cell r="BD62">
            <v>1880785</v>
          </cell>
          <cell r="BE62">
            <v>126836</v>
          </cell>
          <cell r="BF62">
            <v>94039</v>
          </cell>
          <cell r="BG62">
            <v>32797</v>
          </cell>
          <cell r="BH62">
            <v>6.74</v>
          </cell>
        </row>
        <row r="63">
          <cell r="C63" t="str">
            <v>Totals</v>
          </cell>
          <cell r="E63">
            <v>56514693</v>
          </cell>
          <cell r="F63">
            <v>53662407.93999999</v>
          </cell>
          <cell r="G63">
            <v>2852285.0600000038</v>
          </cell>
          <cell r="H63">
            <v>2852286</v>
          </cell>
          <cell r="I63">
            <v>636489</v>
          </cell>
          <cell r="J63">
            <v>626054.04</v>
          </cell>
          <cell r="K63">
            <v>10434.960000000174</v>
          </cell>
          <cell r="L63">
            <v>10434</v>
          </cell>
          <cell r="M63">
            <v>23071</v>
          </cell>
          <cell r="N63">
            <v>-8205.4300000000367</v>
          </cell>
          <cell r="O63">
            <v>31276.430000000008</v>
          </cell>
          <cell r="P63">
            <v>31277</v>
          </cell>
          <cell r="Q63">
            <v>4969</v>
          </cell>
          <cell r="R63">
            <v>120.85000000000537</v>
          </cell>
          <cell r="S63">
            <v>4848.1499999999942</v>
          </cell>
          <cell r="T63">
            <v>4848</v>
          </cell>
          <cell r="U63">
            <v>556855</v>
          </cell>
          <cell r="V63">
            <v>243133.95999999996</v>
          </cell>
          <cell r="W63">
            <v>313721.0400000001</v>
          </cell>
          <cell r="X63">
            <v>313722</v>
          </cell>
          <cell r="Y63">
            <v>1813</v>
          </cell>
          <cell r="Z63">
            <v>1221.49</v>
          </cell>
          <cell r="AA63">
            <v>591.51</v>
          </cell>
          <cell r="AB63">
            <v>592</v>
          </cell>
          <cell r="AC63">
            <v>58646</v>
          </cell>
          <cell r="AD63">
            <v>9429.8400000000038</v>
          </cell>
          <cell r="AE63">
            <v>49216.159999999996</v>
          </cell>
          <cell r="AF63">
            <v>49216</v>
          </cell>
          <cell r="AG63">
            <v>6460</v>
          </cell>
          <cell r="AH63">
            <v>2433</v>
          </cell>
          <cell r="AI63">
            <v>4027</v>
          </cell>
          <cell r="AJ63">
            <v>4027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60</v>
          </cell>
          <cell r="AP63">
            <v>60</v>
          </cell>
          <cell r="AQ63">
            <v>0</v>
          </cell>
          <cell r="AR63">
            <v>0</v>
          </cell>
          <cell r="AS63">
            <v>2709</v>
          </cell>
          <cell r="AT63">
            <v>2409.14</v>
          </cell>
          <cell r="AU63">
            <v>299.86</v>
          </cell>
          <cell r="AV63">
            <v>300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2898844.6000000034</v>
          </cell>
          <cell r="BB63">
            <v>2592213</v>
          </cell>
          <cell r="BC63">
            <v>54288462</v>
          </cell>
          <cell r="BD63">
            <v>59743395</v>
          </cell>
          <cell r="BE63">
            <v>2862720</v>
          </cell>
          <cell r="BF63">
            <v>4421838</v>
          </cell>
          <cell r="BG63">
            <v>397454</v>
          </cell>
          <cell r="BH63">
            <v>4.79</v>
          </cell>
        </row>
        <row r="64">
          <cell r="C64" t="str">
            <v>Agresso Downloads</v>
          </cell>
          <cell r="G64">
            <v>2852285.0600000028</v>
          </cell>
          <cell r="K64">
            <v>10434.960000000179</v>
          </cell>
          <cell r="O64">
            <v>31276.430000000008</v>
          </cell>
          <cell r="S64">
            <v>4848.1499999999942</v>
          </cell>
          <cell r="W64">
            <v>313721.0400000001</v>
          </cell>
          <cell r="AA64">
            <v>591.51</v>
          </cell>
          <cell r="AE64">
            <v>49216.159999999996</v>
          </cell>
          <cell r="AI64">
            <v>4027</v>
          </cell>
          <cell r="AM64">
            <v>0</v>
          </cell>
          <cell r="AQ64">
            <v>0</v>
          </cell>
          <cell r="AU64">
            <v>299.86</v>
          </cell>
          <cell r="AY64">
            <v>0</v>
          </cell>
          <cell r="BA64">
            <v>2898844.6000000029</v>
          </cell>
          <cell r="BB64">
            <v>2592213</v>
          </cell>
          <cell r="BC64">
            <v>54288461.980000012</v>
          </cell>
          <cell r="BD64">
            <v>57151182</v>
          </cell>
          <cell r="BE64">
            <v>2862720.0200000028</v>
          </cell>
        </row>
        <row r="65">
          <cell r="C65" t="str">
            <v>Differences</v>
          </cell>
          <cell r="G65">
            <v>0</v>
          </cell>
          <cell r="K65">
            <v>0</v>
          </cell>
          <cell r="O65">
            <v>0</v>
          </cell>
          <cell r="S65">
            <v>0</v>
          </cell>
          <cell r="W65">
            <v>0</v>
          </cell>
          <cell r="AA65">
            <v>0</v>
          </cell>
          <cell r="AE65">
            <v>0</v>
          </cell>
          <cell r="AI65">
            <v>0</v>
          </cell>
          <cell r="AM65">
            <v>0</v>
          </cell>
          <cell r="AQ65">
            <v>0</v>
          </cell>
          <cell r="AU65">
            <v>0</v>
          </cell>
          <cell r="AY65">
            <v>0</v>
          </cell>
          <cell r="BA65">
            <v>0</v>
          </cell>
          <cell r="BB65">
            <v>0</v>
          </cell>
          <cell r="BC65">
            <v>1.9999988377094269E-2</v>
          </cell>
          <cell r="BD65">
            <v>2592213</v>
          </cell>
          <cell r="BE65">
            <v>-2.0000002812594175E-2</v>
          </cell>
        </row>
        <row r="66">
          <cell r="BA66" t="str">
            <v>HNTS exc academies</v>
          </cell>
          <cell r="BB66">
            <v>356000</v>
          </cell>
          <cell r="BF66" t="str">
            <v>% excessive Pry</v>
          </cell>
          <cell r="BG66">
            <v>0.66152057848203816</v>
          </cell>
        </row>
        <row r="72">
          <cell r="BH72">
            <v>4.49</v>
          </cell>
        </row>
        <row r="73">
          <cell r="BH73">
            <v>5.99</v>
          </cell>
        </row>
        <row r="74">
          <cell r="BH74">
            <v>4.79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e"/>
      <sheetName val="Age and Gender"/>
      <sheetName val="NCY"/>
      <sheetName val="SEN"/>
      <sheetName val="FSM"/>
      <sheetName val="Ethnicity"/>
      <sheetName val="Lanuage"/>
      <sheetName val="Enrolment Status"/>
    </sheetNames>
    <sheetDataSet>
      <sheetData sheetId="0" refreshError="1"/>
      <sheetData sheetId="1" refreshError="1"/>
      <sheetData sheetId="2">
        <row r="10">
          <cell r="B10">
            <v>2000</v>
          </cell>
          <cell r="C10" t="str">
            <v>St. Martin's Garden Primary</v>
          </cell>
          <cell r="F10">
            <v>30</v>
          </cell>
          <cell r="G10">
            <v>51</v>
          </cell>
          <cell r="H10">
            <v>26</v>
          </cell>
          <cell r="I10">
            <v>35</v>
          </cell>
          <cell r="J10">
            <v>22</v>
          </cell>
          <cell r="K10">
            <v>36</v>
          </cell>
          <cell r="L10">
            <v>29</v>
          </cell>
          <cell r="M10">
            <v>229</v>
          </cell>
          <cell r="N10">
            <v>229</v>
          </cell>
        </row>
        <row r="11">
          <cell r="B11">
            <v>2150</v>
          </cell>
          <cell r="C11" t="str">
            <v>Oldfield Park Infant</v>
          </cell>
          <cell r="F11">
            <v>60</v>
          </cell>
          <cell r="G11">
            <v>59</v>
          </cell>
          <cell r="H11">
            <v>72</v>
          </cell>
          <cell r="M11">
            <v>191</v>
          </cell>
          <cell r="N11">
            <v>191</v>
          </cell>
        </row>
        <row r="12">
          <cell r="B12">
            <v>2153</v>
          </cell>
          <cell r="C12" t="str">
            <v xml:space="preserve">Moorlands Junior </v>
          </cell>
          <cell r="I12">
            <v>65</v>
          </cell>
          <cell r="J12">
            <v>40</v>
          </cell>
          <cell r="K12">
            <v>49</v>
          </cell>
          <cell r="L12">
            <v>47</v>
          </cell>
          <cell r="M12">
            <v>201</v>
          </cell>
          <cell r="N12">
            <v>201</v>
          </cell>
        </row>
        <row r="13">
          <cell r="B13">
            <v>2154</v>
          </cell>
          <cell r="C13" t="str">
            <v xml:space="preserve">Moorlands Infant </v>
          </cell>
          <cell r="F13">
            <v>46</v>
          </cell>
          <cell r="G13">
            <v>58</v>
          </cell>
          <cell r="H13">
            <v>58</v>
          </cell>
          <cell r="M13">
            <v>162</v>
          </cell>
          <cell r="N13">
            <v>162</v>
          </cell>
        </row>
        <row r="14">
          <cell r="B14">
            <v>2157</v>
          </cell>
          <cell r="C14" t="str">
            <v xml:space="preserve">Southdown Junior </v>
          </cell>
          <cell r="I14">
            <v>43</v>
          </cell>
          <cell r="J14">
            <v>29</v>
          </cell>
          <cell r="K14">
            <v>31</v>
          </cell>
          <cell r="L14">
            <v>25</v>
          </cell>
          <cell r="M14">
            <v>128</v>
          </cell>
          <cell r="N14">
            <v>128</v>
          </cell>
        </row>
        <row r="15">
          <cell r="B15">
            <v>2158</v>
          </cell>
          <cell r="C15" t="str">
            <v>Southdown Infant</v>
          </cell>
          <cell r="E15">
            <v>25</v>
          </cell>
          <cell r="F15">
            <v>45</v>
          </cell>
          <cell r="G15">
            <v>45</v>
          </cell>
          <cell r="H15">
            <v>37</v>
          </cell>
          <cell r="M15">
            <v>152</v>
          </cell>
          <cell r="N15">
            <v>127</v>
          </cell>
        </row>
        <row r="16">
          <cell r="B16">
            <v>2159</v>
          </cell>
          <cell r="C16" t="str">
            <v xml:space="preserve">Oldfield Park Junior </v>
          </cell>
          <cell r="I16">
            <v>62</v>
          </cell>
          <cell r="J16">
            <v>61</v>
          </cell>
          <cell r="K16">
            <v>62</v>
          </cell>
          <cell r="L16">
            <v>62</v>
          </cell>
          <cell r="M16">
            <v>247</v>
          </cell>
          <cell r="N16">
            <v>247</v>
          </cell>
        </row>
        <row r="17">
          <cell r="B17">
            <v>2160</v>
          </cell>
          <cell r="C17" t="str">
            <v xml:space="preserve">Twerton Infant </v>
          </cell>
          <cell r="E17">
            <v>48</v>
          </cell>
          <cell r="F17">
            <v>38</v>
          </cell>
          <cell r="G17">
            <v>52</v>
          </cell>
          <cell r="H17">
            <v>45</v>
          </cell>
          <cell r="M17">
            <v>183</v>
          </cell>
          <cell r="N17">
            <v>135</v>
          </cell>
        </row>
        <row r="18">
          <cell r="B18">
            <v>2162</v>
          </cell>
          <cell r="C18" t="str">
            <v xml:space="preserve">Widcombe Infant </v>
          </cell>
          <cell r="F18">
            <v>60</v>
          </cell>
          <cell r="G18">
            <v>60</v>
          </cell>
          <cell r="H18">
            <v>60</v>
          </cell>
          <cell r="M18">
            <v>180</v>
          </cell>
          <cell r="N18">
            <v>180</v>
          </cell>
        </row>
        <row r="19">
          <cell r="B19">
            <v>2236</v>
          </cell>
          <cell r="C19" t="str">
            <v>Bathampton Primary</v>
          </cell>
          <cell r="F19">
            <v>31</v>
          </cell>
          <cell r="G19">
            <v>30</v>
          </cell>
          <cell r="H19">
            <v>30</v>
          </cell>
          <cell r="I19">
            <v>31</v>
          </cell>
          <cell r="J19">
            <v>27</v>
          </cell>
          <cell r="K19">
            <v>24</v>
          </cell>
          <cell r="L19">
            <v>24</v>
          </cell>
          <cell r="M19">
            <v>197</v>
          </cell>
          <cell r="N19">
            <v>197</v>
          </cell>
        </row>
        <row r="20">
          <cell r="B20">
            <v>2237</v>
          </cell>
          <cell r="C20" t="str">
            <v xml:space="preserve">Bishop Sutton Primary </v>
          </cell>
          <cell r="F20">
            <v>22</v>
          </cell>
          <cell r="G20">
            <v>17</v>
          </cell>
          <cell r="H20">
            <v>16</v>
          </cell>
          <cell r="I20">
            <v>27</v>
          </cell>
          <cell r="J20">
            <v>20</v>
          </cell>
          <cell r="K20">
            <v>21</v>
          </cell>
          <cell r="L20">
            <v>21</v>
          </cell>
          <cell r="M20">
            <v>144</v>
          </cell>
          <cell r="N20">
            <v>144</v>
          </cell>
        </row>
        <row r="21">
          <cell r="B21">
            <v>2238</v>
          </cell>
          <cell r="C21" t="str">
            <v xml:space="preserve">Chew Magna Primary </v>
          </cell>
          <cell r="F21">
            <v>15</v>
          </cell>
          <cell r="G21">
            <v>16</v>
          </cell>
          <cell r="H21">
            <v>13</v>
          </cell>
          <cell r="I21">
            <v>16</v>
          </cell>
          <cell r="J21">
            <v>15</v>
          </cell>
          <cell r="K21">
            <v>15</v>
          </cell>
          <cell r="L21">
            <v>15</v>
          </cell>
          <cell r="M21">
            <v>105</v>
          </cell>
          <cell r="N21">
            <v>105</v>
          </cell>
        </row>
        <row r="22">
          <cell r="B22">
            <v>2239</v>
          </cell>
          <cell r="C22" t="str">
            <v>Clutton Primary</v>
          </cell>
          <cell r="F22">
            <v>16</v>
          </cell>
          <cell r="G22">
            <v>14</v>
          </cell>
          <cell r="H22">
            <v>25</v>
          </cell>
          <cell r="I22">
            <v>21</v>
          </cell>
          <cell r="J22">
            <v>18</v>
          </cell>
          <cell r="K22">
            <v>21</v>
          </cell>
          <cell r="L22">
            <v>13</v>
          </cell>
          <cell r="M22">
            <v>128</v>
          </cell>
          <cell r="N22">
            <v>128</v>
          </cell>
        </row>
        <row r="23">
          <cell r="B23">
            <v>2242</v>
          </cell>
          <cell r="C23" t="str">
            <v xml:space="preserve">Chandag Junior </v>
          </cell>
          <cell r="I23">
            <v>65</v>
          </cell>
          <cell r="J23">
            <v>64</v>
          </cell>
          <cell r="K23">
            <v>67</v>
          </cell>
          <cell r="L23">
            <v>60</v>
          </cell>
          <cell r="M23">
            <v>256</v>
          </cell>
          <cell r="N23">
            <v>256</v>
          </cell>
        </row>
        <row r="24">
          <cell r="B24">
            <v>2243</v>
          </cell>
          <cell r="C24" t="str">
            <v xml:space="preserve">Paulton Infant </v>
          </cell>
          <cell r="F24">
            <v>76</v>
          </cell>
          <cell r="G24">
            <v>71</v>
          </cell>
          <cell r="H24">
            <v>55</v>
          </cell>
          <cell r="M24">
            <v>202</v>
          </cell>
          <cell r="N24">
            <v>202</v>
          </cell>
        </row>
        <row r="25">
          <cell r="B25">
            <v>2244</v>
          </cell>
          <cell r="C25" t="str">
            <v xml:space="preserve">Peasedown St John Primary </v>
          </cell>
          <cell r="D25">
            <v>28</v>
          </cell>
          <cell r="E25">
            <v>57</v>
          </cell>
          <cell r="F25">
            <v>79</v>
          </cell>
          <cell r="G25">
            <v>69</v>
          </cell>
          <cell r="H25">
            <v>69</v>
          </cell>
          <cell r="I25">
            <v>75</v>
          </cell>
          <cell r="J25">
            <v>68</v>
          </cell>
          <cell r="K25">
            <v>60</v>
          </cell>
          <cell r="L25">
            <v>55</v>
          </cell>
          <cell r="M25">
            <v>560</v>
          </cell>
          <cell r="N25">
            <v>475</v>
          </cell>
        </row>
        <row r="26">
          <cell r="B26">
            <v>2246</v>
          </cell>
          <cell r="C26" t="str">
            <v xml:space="preserve">Pensford Primary </v>
          </cell>
          <cell r="F26">
            <v>8</v>
          </cell>
          <cell r="G26">
            <v>12</v>
          </cell>
          <cell r="H26">
            <v>15</v>
          </cell>
          <cell r="I26">
            <v>12</v>
          </cell>
          <cell r="J26">
            <v>12</v>
          </cell>
          <cell r="K26">
            <v>7</v>
          </cell>
          <cell r="L26">
            <v>11</v>
          </cell>
          <cell r="M26">
            <v>77</v>
          </cell>
          <cell r="N26">
            <v>77</v>
          </cell>
        </row>
        <row r="27">
          <cell r="B27">
            <v>2248</v>
          </cell>
          <cell r="C27" t="str">
            <v>Stanton Drew Primary</v>
          </cell>
          <cell r="F27">
            <v>5</v>
          </cell>
          <cell r="G27">
            <v>10</v>
          </cell>
          <cell r="H27">
            <v>7</v>
          </cell>
          <cell r="I27">
            <v>6</v>
          </cell>
          <cell r="J27">
            <v>8</v>
          </cell>
          <cell r="K27">
            <v>10</v>
          </cell>
          <cell r="L27">
            <v>7</v>
          </cell>
          <cell r="M27">
            <v>53</v>
          </cell>
          <cell r="N27">
            <v>53</v>
          </cell>
        </row>
        <row r="28">
          <cell r="B28">
            <v>2249</v>
          </cell>
          <cell r="C28" t="str">
            <v xml:space="preserve">Welton Primary </v>
          </cell>
          <cell r="F28">
            <v>25</v>
          </cell>
          <cell r="G28">
            <v>27</v>
          </cell>
          <cell r="H28">
            <v>25</v>
          </cell>
          <cell r="I28">
            <v>28</v>
          </cell>
          <cell r="J28">
            <v>29</v>
          </cell>
          <cell r="K28">
            <v>27</v>
          </cell>
          <cell r="L28">
            <v>27</v>
          </cell>
          <cell r="M28">
            <v>188</v>
          </cell>
          <cell r="N28">
            <v>188</v>
          </cell>
        </row>
        <row r="29">
          <cell r="B29">
            <v>2250</v>
          </cell>
          <cell r="C29" t="str">
            <v xml:space="preserve">Westfield Primary </v>
          </cell>
          <cell r="F29">
            <v>47</v>
          </cell>
          <cell r="G29">
            <v>51</v>
          </cell>
          <cell r="H29">
            <v>41</v>
          </cell>
          <cell r="I29">
            <v>53</v>
          </cell>
          <cell r="J29">
            <v>55</v>
          </cell>
          <cell r="K29">
            <v>45</v>
          </cell>
          <cell r="L29">
            <v>39</v>
          </cell>
          <cell r="M29">
            <v>331</v>
          </cell>
          <cell r="N29">
            <v>331</v>
          </cell>
        </row>
        <row r="30">
          <cell r="B30">
            <v>2251</v>
          </cell>
          <cell r="C30" t="str">
            <v xml:space="preserve">Whitchurch Primary </v>
          </cell>
          <cell r="F30">
            <v>29</v>
          </cell>
          <cell r="G30">
            <v>29</v>
          </cell>
          <cell r="H30">
            <v>29</v>
          </cell>
          <cell r="I30">
            <v>29</v>
          </cell>
          <cell r="J30">
            <v>30</v>
          </cell>
          <cell r="K30">
            <v>27</v>
          </cell>
          <cell r="L30">
            <v>30</v>
          </cell>
          <cell r="M30">
            <v>203</v>
          </cell>
          <cell r="N30">
            <v>203</v>
          </cell>
        </row>
        <row r="31">
          <cell r="B31">
            <v>2258</v>
          </cell>
          <cell r="C31" t="str">
            <v>Chandag Infant</v>
          </cell>
          <cell r="F31">
            <v>61</v>
          </cell>
          <cell r="G31">
            <v>60</v>
          </cell>
          <cell r="H31">
            <v>60</v>
          </cell>
          <cell r="M31">
            <v>181</v>
          </cell>
          <cell r="N31">
            <v>181</v>
          </cell>
        </row>
        <row r="32">
          <cell r="B32">
            <v>2259</v>
          </cell>
          <cell r="C32" t="str">
            <v xml:space="preserve">Midsomer Norton Primary </v>
          </cell>
          <cell r="E32">
            <v>33</v>
          </cell>
          <cell r="F32">
            <v>37</v>
          </cell>
          <cell r="G32">
            <v>44</v>
          </cell>
          <cell r="H32">
            <v>31</v>
          </cell>
          <cell r="I32">
            <v>43</v>
          </cell>
          <cell r="J32">
            <v>46</v>
          </cell>
          <cell r="K32">
            <v>42</v>
          </cell>
          <cell r="L32">
            <v>40</v>
          </cell>
          <cell r="M32">
            <v>316</v>
          </cell>
          <cell r="N32">
            <v>283</v>
          </cell>
        </row>
        <row r="33">
          <cell r="B33">
            <v>2260</v>
          </cell>
          <cell r="C33" t="str">
            <v xml:space="preserve">Castle Primary </v>
          </cell>
          <cell r="D33">
            <v>1</v>
          </cell>
          <cell r="E33">
            <v>45</v>
          </cell>
          <cell r="F33">
            <v>41</v>
          </cell>
          <cell r="G33">
            <v>36</v>
          </cell>
          <cell r="H33">
            <v>29</v>
          </cell>
          <cell r="I33">
            <v>39</v>
          </cell>
          <cell r="J33">
            <v>31</v>
          </cell>
          <cell r="K33">
            <v>30</v>
          </cell>
          <cell r="L33">
            <v>24</v>
          </cell>
          <cell r="M33">
            <v>276</v>
          </cell>
          <cell r="N33">
            <v>230</v>
          </cell>
        </row>
        <row r="34">
          <cell r="B34">
            <v>2270</v>
          </cell>
          <cell r="C34" t="str">
            <v xml:space="preserve">Paulton Junior </v>
          </cell>
          <cell r="I34">
            <v>54</v>
          </cell>
          <cell r="J34">
            <v>63</v>
          </cell>
          <cell r="K34">
            <v>59</v>
          </cell>
          <cell r="L34">
            <v>62</v>
          </cell>
          <cell r="M34">
            <v>238</v>
          </cell>
          <cell r="N34">
            <v>238</v>
          </cell>
        </row>
        <row r="35">
          <cell r="B35">
            <v>2293</v>
          </cell>
          <cell r="C35" t="str">
            <v>Longvernal Primary</v>
          </cell>
          <cell r="F35">
            <v>15</v>
          </cell>
          <cell r="G35">
            <v>19</v>
          </cell>
          <cell r="H35">
            <v>13</v>
          </cell>
          <cell r="I35">
            <v>9</v>
          </cell>
          <cell r="J35">
            <v>17</v>
          </cell>
          <cell r="K35">
            <v>11</v>
          </cell>
          <cell r="L35">
            <v>9</v>
          </cell>
          <cell r="M35">
            <v>93</v>
          </cell>
          <cell r="N35">
            <v>93</v>
          </cell>
        </row>
        <row r="36">
          <cell r="B36">
            <v>3032</v>
          </cell>
          <cell r="C36" t="str">
            <v xml:space="preserve">St. Philip's C of E Primary </v>
          </cell>
          <cell r="F36">
            <v>40</v>
          </cell>
          <cell r="G36">
            <v>40</v>
          </cell>
          <cell r="H36">
            <v>39</v>
          </cell>
          <cell r="I36">
            <v>41</v>
          </cell>
          <cell r="J36">
            <v>40</v>
          </cell>
          <cell r="K36">
            <v>41</v>
          </cell>
          <cell r="L36">
            <v>38</v>
          </cell>
          <cell r="M36">
            <v>279</v>
          </cell>
          <cell r="N36">
            <v>279</v>
          </cell>
        </row>
        <row r="37">
          <cell r="B37">
            <v>3033</v>
          </cell>
          <cell r="C37" t="str">
            <v xml:space="preserve">St. Saviours C of E Junior </v>
          </cell>
          <cell r="I37">
            <v>72</v>
          </cell>
          <cell r="J37">
            <v>50</v>
          </cell>
          <cell r="K37">
            <v>51</v>
          </cell>
          <cell r="L37">
            <v>55</v>
          </cell>
          <cell r="M37">
            <v>228</v>
          </cell>
          <cell r="N37">
            <v>228</v>
          </cell>
        </row>
        <row r="38">
          <cell r="B38">
            <v>3034</v>
          </cell>
          <cell r="C38" t="str">
            <v>St. Saviour's C of E Infant</v>
          </cell>
          <cell r="E38">
            <v>41</v>
          </cell>
          <cell r="F38">
            <v>76</v>
          </cell>
          <cell r="G38">
            <v>54</v>
          </cell>
          <cell r="H38">
            <v>44</v>
          </cell>
          <cell r="M38">
            <v>215</v>
          </cell>
          <cell r="N38">
            <v>174</v>
          </cell>
        </row>
        <row r="39">
          <cell r="B39">
            <v>3035</v>
          </cell>
          <cell r="C39" t="str">
            <v xml:space="preserve">St. Michael's C of E Junior </v>
          </cell>
          <cell r="I39">
            <v>44</v>
          </cell>
          <cell r="J39">
            <v>37</v>
          </cell>
          <cell r="K39">
            <v>44</v>
          </cell>
          <cell r="L39">
            <v>46</v>
          </cell>
          <cell r="M39">
            <v>171</v>
          </cell>
          <cell r="N39">
            <v>171</v>
          </cell>
        </row>
        <row r="40">
          <cell r="B40">
            <v>3076</v>
          </cell>
          <cell r="C40" t="str">
            <v>Batheaston C of E Primary</v>
          </cell>
          <cell r="F40">
            <v>29</v>
          </cell>
          <cell r="G40">
            <v>30</v>
          </cell>
          <cell r="H40">
            <v>30</v>
          </cell>
          <cell r="I40">
            <v>32</v>
          </cell>
          <cell r="J40">
            <v>28</v>
          </cell>
          <cell r="K40">
            <v>32</v>
          </cell>
          <cell r="L40">
            <v>30</v>
          </cell>
          <cell r="M40">
            <v>211</v>
          </cell>
          <cell r="N40">
            <v>211</v>
          </cell>
        </row>
        <row r="41">
          <cell r="B41">
            <v>3077</v>
          </cell>
          <cell r="C41" t="str">
            <v>Bathford C of E Primary</v>
          </cell>
          <cell r="F41">
            <v>24</v>
          </cell>
          <cell r="G41">
            <v>21</v>
          </cell>
          <cell r="H41">
            <v>30</v>
          </cell>
          <cell r="I41">
            <v>29</v>
          </cell>
          <cell r="J41">
            <v>22</v>
          </cell>
          <cell r="K41">
            <v>18</v>
          </cell>
          <cell r="L41">
            <v>26</v>
          </cell>
          <cell r="M41">
            <v>170</v>
          </cell>
          <cell r="N41">
            <v>170</v>
          </cell>
        </row>
        <row r="42">
          <cell r="B42">
            <v>3078</v>
          </cell>
          <cell r="C42" t="str">
            <v>Cameley C of E Primary</v>
          </cell>
          <cell r="F42">
            <v>13</v>
          </cell>
          <cell r="G42">
            <v>14</v>
          </cell>
          <cell r="H42">
            <v>14</v>
          </cell>
          <cell r="I42">
            <v>9</v>
          </cell>
          <cell r="J42">
            <v>17</v>
          </cell>
          <cell r="K42">
            <v>17</v>
          </cell>
          <cell r="L42">
            <v>19</v>
          </cell>
          <cell r="M42">
            <v>103</v>
          </cell>
          <cell r="N42">
            <v>103</v>
          </cell>
        </row>
        <row r="43">
          <cell r="B43">
            <v>3079</v>
          </cell>
          <cell r="C43" t="str">
            <v>Camerton Church Primary</v>
          </cell>
          <cell r="D43">
            <v>2</v>
          </cell>
          <cell r="E43">
            <v>6</v>
          </cell>
          <cell r="F43">
            <v>4</v>
          </cell>
          <cell r="G43">
            <v>1</v>
          </cell>
          <cell r="H43">
            <v>8</v>
          </cell>
          <cell r="I43">
            <v>5</v>
          </cell>
          <cell r="J43">
            <v>4</v>
          </cell>
          <cell r="K43">
            <v>2</v>
          </cell>
          <cell r="L43">
            <v>1</v>
          </cell>
          <cell r="M43">
            <v>33</v>
          </cell>
          <cell r="N43">
            <v>25</v>
          </cell>
        </row>
        <row r="44">
          <cell r="B44">
            <v>3086</v>
          </cell>
          <cell r="C44" t="str">
            <v>East Harptree C of E Primary</v>
          </cell>
          <cell r="F44">
            <v>10</v>
          </cell>
          <cell r="G44">
            <v>16</v>
          </cell>
          <cell r="H44">
            <v>17</v>
          </cell>
          <cell r="I44">
            <v>12</v>
          </cell>
          <cell r="J44">
            <v>14</v>
          </cell>
          <cell r="K44">
            <v>10</v>
          </cell>
          <cell r="L44">
            <v>6</v>
          </cell>
          <cell r="M44">
            <v>85</v>
          </cell>
          <cell r="N44">
            <v>85</v>
          </cell>
        </row>
        <row r="45">
          <cell r="B45">
            <v>3088</v>
          </cell>
          <cell r="C45" t="str">
            <v xml:space="preserve">Farmborough C of E Primary </v>
          </cell>
          <cell r="F45">
            <v>15</v>
          </cell>
          <cell r="G45">
            <v>21</v>
          </cell>
          <cell r="H45">
            <v>13</v>
          </cell>
          <cell r="I45">
            <v>19</v>
          </cell>
          <cell r="J45">
            <v>8</v>
          </cell>
          <cell r="K45">
            <v>18</v>
          </cell>
          <cell r="L45">
            <v>18</v>
          </cell>
          <cell r="M45">
            <v>112</v>
          </cell>
          <cell r="N45">
            <v>112</v>
          </cell>
        </row>
        <row r="46">
          <cell r="B46">
            <v>3089</v>
          </cell>
          <cell r="C46" t="str">
            <v xml:space="preserve">Farrington Gurney C of E Primary </v>
          </cell>
          <cell r="F46">
            <v>10</v>
          </cell>
          <cell r="G46">
            <v>14</v>
          </cell>
          <cell r="H46">
            <v>13</v>
          </cell>
          <cell r="I46">
            <v>12</v>
          </cell>
          <cell r="J46">
            <v>14</v>
          </cell>
          <cell r="K46">
            <v>10</v>
          </cell>
          <cell r="L46">
            <v>17</v>
          </cell>
          <cell r="M46">
            <v>90</v>
          </cell>
          <cell r="N46">
            <v>90</v>
          </cell>
        </row>
        <row r="47">
          <cell r="B47">
            <v>3092</v>
          </cell>
          <cell r="C47" t="str">
            <v xml:space="preserve">Freshford C of E Primary </v>
          </cell>
          <cell r="F47">
            <v>21</v>
          </cell>
          <cell r="G47">
            <v>16</v>
          </cell>
          <cell r="H47">
            <v>20</v>
          </cell>
          <cell r="I47">
            <v>23</v>
          </cell>
          <cell r="J47">
            <v>25</v>
          </cell>
          <cell r="K47">
            <v>20</v>
          </cell>
          <cell r="L47">
            <v>24</v>
          </cell>
          <cell r="M47">
            <v>149</v>
          </cell>
          <cell r="N47">
            <v>149</v>
          </cell>
        </row>
        <row r="48">
          <cell r="B48">
            <v>3093</v>
          </cell>
          <cell r="C48" t="str">
            <v>High Littleton C of E Primary</v>
          </cell>
          <cell r="F48">
            <v>25</v>
          </cell>
          <cell r="G48">
            <v>23</v>
          </cell>
          <cell r="H48">
            <v>21</v>
          </cell>
          <cell r="I48">
            <v>19</v>
          </cell>
          <cell r="J48">
            <v>20</v>
          </cell>
          <cell r="K48">
            <v>11</v>
          </cell>
          <cell r="L48">
            <v>19</v>
          </cell>
          <cell r="M48">
            <v>138</v>
          </cell>
          <cell r="N48">
            <v>138</v>
          </cell>
        </row>
        <row r="49">
          <cell r="B49">
            <v>3094</v>
          </cell>
          <cell r="C49" t="str">
            <v xml:space="preserve">St. John's C of E Primary (Keynsham) </v>
          </cell>
          <cell r="F49">
            <v>30</v>
          </cell>
          <cell r="G49">
            <v>29</v>
          </cell>
          <cell r="H49">
            <v>30</v>
          </cell>
          <cell r="I49">
            <v>30</v>
          </cell>
          <cell r="J49">
            <v>30</v>
          </cell>
          <cell r="K49">
            <v>31</v>
          </cell>
          <cell r="L49">
            <v>31</v>
          </cell>
          <cell r="M49">
            <v>211</v>
          </cell>
          <cell r="N49">
            <v>211</v>
          </cell>
        </row>
        <row r="50">
          <cell r="B50">
            <v>3096</v>
          </cell>
          <cell r="C50" t="str">
            <v>Marksbury C of E Primary</v>
          </cell>
          <cell r="F50">
            <v>15</v>
          </cell>
          <cell r="G50">
            <v>13</v>
          </cell>
          <cell r="H50">
            <v>12</v>
          </cell>
          <cell r="I50">
            <v>16</v>
          </cell>
          <cell r="J50">
            <v>13</v>
          </cell>
          <cell r="K50">
            <v>17</v>
          </cell>
          <cell r="L50">
            <v>8</v>
          </cell>
          <cell r="M50">
            <v>94</v>
          </cell>
          <cell r="N50">
            <v>94</v>
          </cell>
        </row>
        <row r="51">
          <cell r="B51">
            <v>3102</v>
          </cell>
          <cell r="C51" t="str">
            <v>Saltford C of E Primary</v>
          </cell>
          <cell r="F51">
            <v>60</v>
          </cell>
          <cell r="G51">
            <v>58</v>
          </cell>
          <cell r="H51">
            <v>61</v>
          </cell>
          <cell r="I51">
            <v>53</v>
          </cell>
          <cell r="J51">
            <v>49</v>
          </cell>
          <cell r="K51">
            <v>56</v>
          </cell>
          <cell r="L51">
            <v>53</v>
          </cell>
          <cell r="M51">
            <v>390</v>
          </cell>
          <cell r="N51">
            <v>390</v>
          </cell>
        </row>
        <row r="52">
          <cell r="B52">
            <v>3103</v>
          </cell>
          <cell r="C52" t="str">
            <v>Swainswick C of E Primary</v>
          </cell>
          <cell r="F52">
            <v>10</v>
          </cell>
          <cell r="G52">
            <v>11</v>
          </cell>
          <cell r="H52">
            <v>13</v>
          </cell>
          <cell r="I52">
            <v>10</v>
          </cell>
          <cell r="J52">
            <v>7</v>
          </cell>
          <cell r="K52">
            <v>5</v>
          </cell>
          <cell r="L52">
            <v>6</v>
          </cell>
          <cell r="M52">
            <v>62</v>
          </cell>
          <cell r="N52">
            <v>62</v>
          </cell>
        </row>
        <row r="53">
          <cell r="B53">
            <v>3105</v>
          </cell>
          <cell r="C53" t="str">
            <v xml:space="preserve">St. Mary's C of E Primary (Timsbury) </v>
          </cell>
          <cell r="F53">
            <v>29</v>
          </cell>
          <cell r="G53">
            <v>21</v>
          </cell>
          <cell r="H53">
            <v>29</v>
          </cell>
          <cell r="I53">
            <v>23</v>
          </cell>
          <cell r="J53">
            <v>29</v>
          </cell>
          <cell r="K53">
            <v>25</v>
          </cell>
          <cell r="L53">
            <v>20</v>
          </cell>
          <cell r="M53">
            <v>176</v>
          </cell>
          <cell r="N53">
            <v>176</v>
          </cell>
        </row>
        <row r="54">
          <cell r="B54">
            <v>3106</v>
          </cell>
          <cell r="C54" t="str">
            <v xml:space="preserve">Ubley C of E Primary </v>
          </cell>
          <cell r="F54">
            <v>13</v>
          </cell>
          <cell r="G54">
            <v>12</v>
          </cell>
          <cell r="H54">
            <v>7</v>
          </cell>
          <cell r="I54">
            <v>14</v>
          </cell>
          <cell r="J54">
            <v>8</v>
          </cell>
          <cell r="K54">
            <v>5</v>
          </cell>
          <cell r="L54">
            <v>9</v>
          </cell>
          <cell r="M54">
            <v>68</v>
          </cell>
          <cell r="N54">
            <v>68</v>
          </cell>
        </row>
        <row r="55">
          <cell r="B55">
            <v>3107</v>
          </cell>
          <cell r="C55" t="str">
            <v>St. Julian's C of E Primary</v>
          </cell>
          <cell r="F55">
            <v>15</v>
          </cell>
          <cell r="G55">
            <v>13</v>
          </cell>
          <cell r="H55">
            <v>10</v>
          </cell>
          <cell r="I55">
            <v>18</v>
          </cell>
          <cell r="J55">
            <v>14</v>
          </cell>
          <cell r="K55">
            <v>15</v>
          </cell>
          <cell r="L55">
            <v>11</v>
          </cell>
          <cell r="M55">
            <v>96</v>
          </cell>
          <cell r="N55">
            <v>96</v>
          </cell>
        </row>
        <row r="56">
          <cell r="B56">
            <v>3109</v>
          </cell>
          <cell r="C56" t="str">
            <v>St. Mary's C of E Primary (Writhlington)</v>
          </cell>
          <cell r="D56">
            <v>5</v>
          </cell>
          <cell r="E56">
            <v>15</v>
          </cell>
          <cell r="F56">
            <v>16</v>
          </cell>
          <cell r="G56">
            <v>12</v>
          </cell>
          <cell r="H56">
            <v>16</v>
          </cell>
          <cell r="I56">
            <v>18</v>
          </cell>
          <cell r="J56">
            <v>11</v>
          </cell>
          <cell r="K56">
            <v>13</v>
          </cell>
          <cell r="L56">
            <v>15</v>
          </cell>
          <cell r="M56">
            <v>121</v>
          </cell>
          <cell r="N56">
            <v>101</v>
          </cell>
        </row>
        <row r="57">
          <cell r="B57">
            <v>3125</v>
          </cell>
          <cell r="C57" t="str">
            <v xml:space="preserve">Weston All Saints C of E Primary </v>
          </cell>
          <cell r="F57">
            <v>90</v>
          </cell>
          <cell r="G57">
            <v>90</v>
          </cell>
          <cell r="H57">
            <v>87</v>
          </cell>
          <cell r="I57">
            <v>89</v>
          </cell>
          <cell r="J57">
            <v>59</v>
          </cell>
          <cell r="K57">
            <v>61</v>
          </cell>
          <cell r="L57">
            <v>56</v>
          </cell>
          <cell r="M57">
            <v>532</v>
          </cell>
          <cell r="N57">
            <v>532</v>
          </cell>
        </row>
        <row r="58">
          <cell r="B58">
            <v>3128</v>
          </cell>
          <cell r="C58" t="str">
            <v xml:space="preserve">Combe Down C of E Primary </v>
          </cell>
          <cell r="F58">
            <v>59</v>
          </cell>
          <cell r="G58">
            <v>55</v>
          </cell>
          <cell r="H58">
            <v>57</v>
          </cell>
          <cell r="I58">
            <v>54</v>
          </cell>
          <cell r="J58">
            <v>60</v>
          </cell>
          <cell r="K58">
            <v>49</v>
          </cell>
          <cell r="L58">
            <v>56</v>
          </cell>
          <cell r="M58">
            <v>390</v>
          </cell>
          <cell r="N58">
            <v>390</v>
          </cell>
        </row>
        <row r="59">
          <cell r="B59">
            <v>3347</v>
          </cell>
          <cell r="C59" t="str">
            <v>Shoscombe C of E Primary</v>
          </cell>
          <cell r="F59">
            <v>13</v>
          </cell>
          <cell r="G59">
            <v>3</v>
          </cell>
          <cell r="H59">
            <v>17</v>
          </cell>
          <cell r="I59">
            <v>14</v>
          </cell>
          <cell r="J59">
            <v>18</v>
          </cell>
          <cell r="K59">
            <v>11</v>
          </cell>
          <cell r="L59">
            <v>14</v>
          </cell>
          <cell r="M59">
            <v>90</v>
          </cell>
          <cell r="N59">
            <v>90</v>
          </cell>
        </row>
        <row r="60">
          <cell r="B60">
            <v>3420</v>
          </cell>
          <cell r="C60" t="str">
            <v>Bathwick St Mary C of E Primary</v>
          </cell>
          <cell r="F60">
            <v>30</v>
          </cell>
          <cell r="G60">
            <v>30</v>
          </cell>
          <cell r="H60">
            <v>30</v>
          </cell>
          <cell r="I60">
            <v>32</v>
          </cell>
          <cell r="J60">
            <v>33</v>
          </cell>
          <cell r="K60">
            <v>31</v>
          </cell>
          <cell r="L60">
            <v>33</v>
          </cell>
          <cell r="M60">
            <v>219</v>
          </cell>
          <cell r="N60">
            <v>219</v>
          </cell>
        </row>
        <row r="61">
          <cell r="B61">
            <v>3421</v>
          </cell>
          <cell r="C61" t="str">
            <v>St. Andrew's C of E Primary</v>
          </cell>
          <cell r="E61">
            <v>11</v>
          </cell>
          <cell r="F61">
            <v>28</v>
          </cell>
          <cell r="G61">
            <v>26</v>
          </cell>
          <cell r="H61">
            <v>28</v>
          </cell>
          <cell r="I61">
            <v>20</v>
          </cell>
          <cell r="J61">
            <v>21</v>
          </cell>
          <cell r="K61">
            <v>20</v>
          </cell>
          <cell r="L61">
            <v>18</v>
          </cell>
          <cell r="M61">
            <v>172</v>
          </cell>
          <cell r="N61">
            <v>161</v>
          </cell>
        </row>
        <row r="62">
          <cell r="B62">
            <v>3422</v>
          </cell>
          <cell r="C62" t="str">
            <v>St. Stephen's C of E Primary</v>
          </cell>
          <cell r="F62">
            <v>59</v>
          </cell>
          <cell r="G62">
            <v>60</v>
          </cell>
          <cell r="H62">
            <v>60</v>
          </cell>
          <cell r="I62">
            <v>60</v>
          </cell>
          <cell r="J62">
            <v>58</v>
          </cell>
          <cell r="K62">
            <v>59</v>
          </cell>
          <cell r="L62">
            <v>60</v>
          </cell>
          <cell r="M62">
            <v>416</v>
          </cell>
          <cell r="N62">
            <v>416</v>
          </cell>
        </row>
        <row r="63">
          <cell r="B63">
            <v>3423</v>
          </cell>
          <cell r="C63" t="str">
            <v>Widcombe C of E Junior</v>
          </cell>
          <cell r="I63">
            <v>61</v>
          </cell>
          <cell r="J63">
            <v>60</v>
          </cell>
          <cell r="K63">
            <v>59</v>
          </cell>
          <cell r="L63">
            <v>60</v>
          </cell>
          <cell r="M63">
            <v>240</v>
          </cell>
          <cell r="N63">
            <v>240</v>
          </cell>
        </row>
        <row r="64">
          <cell r="B64">
            <v>3424</v>
          </cell>
          <cell r="C64" t="str">
            <v>St. John's Catholic Primary</v>
          </cell>
          <cell r="F64">
            <v>45</v>
          </cell>
          <cell r="G64">
            <v>46</v>
          </cell>
          <cell r="H64">
            <v>45</v>
          </cell>
          <cell r="I64">
            <v>46</v>
          </cell>
          <cell r="J64">
            <v>46</v>
          </cell>
          <cell r="K64">
            <v>43</v>
          </cell>
          <cell r="L64">
            <v>48</v>
          </cell>
          <cell r="M64">
            <v>319</v>
          </cell>
          <cell r="N64">
            <v>319</v>
          </cell>
        </row>
        <row r="65">
          <cell r="B65">
            <v>3425</v>
          </cell>
          <cell r="C65" t="str">
            <v xml:space="preserve">St. Mary's Catholic Primary </v>
          </cell>
          <cell r="F65">
            <v>30</v>
          </cell>
          <cell r="G65">
            <v>30</v>
          </cell>
          <cell r="H65">
            <v>30</v>
          </cell>
          <cell r="I65">
            <v>29</v>
          </cell>
          <cell r="J65">
            <v>30</v>
          </cell>
          <cell r="K65">
            <v>29</v>
          </cell>
          <cell r="L65">
            <v>30</v>
          </cell>
          <cell r="M65">
            <v>208</v>
          </cell>
          <cell r="N65">
            <v>208</v>
          </cell>
        </row>
        <row r="66">
          <cell r="B66">
            <v>3440</v>
          </cell>
          <cell r="C66" t="str">
            <v>Chew Stoke C of E Primary</v>
          </cell>
          <cell r="F66">
            <v>27</v>
          </cell>
          <cell r="G66">
            <v>25</v>
          </cell>
          <cell r="H66">
            <v>30</v>
          </cell>
          <cell r="I66">
            <v>28</v>
          </cell>
          <cell r="J66">
            <v>29</v>
          </cell>
          <cell r="K66">
            <v>27</v>
          </cell>
          <cell r="L66">
            <v>25</v>
          </cell>
          <cell r="M66">
            <v>191</v>
          </cell>
          <cell r="N66">
            <v>191</v>
          </cell>
        </row>
        <row r="67">
          <cell r="B67">
            <v>3445</v>
          </cell>
          <cell r="C67" t="str">
            <v>St. John's C of E Primary (Midsomer Norton)</v>
          </cell>
          <cell r="F67">
            <v>56</v>
          </cell>
          <cell r="G67">
            <v>60</v>
          </cell>
          <cell r="H67">
            <v>58</v>
          </cell>
          <cell r="I67">
            <v>56</v>
          </cell>
          <cell r="J67">
            <v>54</v>
          </cell>
          <cell r="K67">
            <v>60</v>
          </cell>
          <cell r="L67">
            <v>48</v>
          </cell>
          <cell r="M67">
            <v>392</v>
          </cell>
          <cell r="N67">
            <v>392</v>
          </cell>
        </row>
        <row r="68">
          <cell r="B68">
            <v>3446</v>
          </cell>
          <cell r="C68" t="str">
            <v xml:space="preserve">St. Nicholas' C of E Primary </v>
          </cell>
          <cell r="F68">
            <v>40</v>
          </cell>
          <cell r="G68">
            <v>34</v>
          </cell>
          <cell r="H68">
            <v>30</v>
          </cell>
          <cell r="I68">
            <v>32</v>
          </cell>
          <cell r="J68">
            <v>33</v>
          </cell>
          <cell r="K68">
            <v>24</v>
          </cell>
          <cell r="L68">
            <v>27</v>
          </cell>
          <cell r="M68">
            <v>220</v>
          </cell>
          <cell r="N68">
            <v>220</v>
          </cell>
        </row>
        <row r="69">
          <cell r="B69">
            <v>3447</v>
          </cell>
          <cell r="C69" t="str">
            <v>Academy of Trinity</v>
          </cell>
          <cell r="E69">
            <v>9</v>
          </cell>
          <cell r="F69">
            <v>31</v>
          </cell>
          <cell r="G69">
            <v>29</v>
          </cell>
          <cell r="H69">
            <v>32</v>
          </cell>
          <cell r="I69">
            <v>32</v>
          </cell>
          <cell r="J69">
            <v>28</v>
          </cell>
          <cell r="K69">
            <v>32</v>
          </cell>
          <cell r="L69">
            <v>25</v>
          </cell>
          <cell r="M69">
            <v>218</v>
          </cell>
          <cell r="N69">
            <v>209</v>
          </cell>
        </row>
        <row r="70">
          <cell r="B70">
            <v>3448</v>
          </cell>
          <cell r="C70" t="str">
            <v>St. Keyna Primary</v>
          </cell>
          <cell r="D70">
            <v>4</v>
          </cell>
          <cell r="E70">
            <v>26</v>
          </cell>
          <cell r="F70">
            <v>30</v>
          </cell>
          <cell r="G70">
            <v>30</v>
          </cell>
          <cell r="H70">
            <v>36</v>
          </cell>
          <cell r="I70">
            <v>34</v>
          </cell>
          <cell r="J70">
            <v>23</v>
          </cell>
          <cell r="K70">
            <v>32</v>
          </cell>
          <cell r="L70">
            <v>21</v>
          </cell>
          <cell r="M70">
            <v>236</v>
          </cell>
          <cell r="N70">
            <v>206</v>
          </cell>
        </row>
        <row r="71">
          <cell r="B71">
            <v>3449</v>
          </cell>
          <cell r="C71" t="str">
            <v xml:space="preserve">Newbridge Primary </v>
          </cell>
          <cell r="F71">
            <v>57</v>
          </cell>
          <cell r="G71">
            <v>60</v>
          </cell>
          <cell r="H71">
            <v>59</v>
          </cell>
          <cell r="I71">
            <v>60</v>
          </cell>
          <cell r="J71">
            <v>90</v>
          </cell>
          <cell r="K71">
            <v>60</v>
          </cell>
          <cell r="L71">
            <v>60</v>
          </cell>
          <cell r="M71">
            <v>446</v>
          </cell>
          <cell r="N71">
            <v>446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e"/>
      <sheetName val="Age and Gender"/>
      <sheetName val="NCY"/>
      <sheetName val="SEN"/>
      <sheetName val="FSM"/>
      <sheetName val="Ethnicity"/>
      <sheetName val="Language"/>
      <sheetName val="Enrolment Status"/>
    </sheetNames>
    <sheetDataSet>
      <sheetData sheetId="0"/>
      <sheetData sheetId="1"/>
      <sheetData sheetId="2">
        <row r="9">
          <cell r="B9">
            <v>4000</v>
          </cell>
          <cell r="C9" t="str">
            <v>Bath Community Academy</v>
          </cell>
          <cell r="D9">
            <v>71</v>
          </cell>
          <cell r="E9">
            <v>68</v>
          </cell>
          <cell r="F9">
            <v>62</v>
          </cell>
          <cell r="G9">
            <v>37</v>
          </cell>
          <cell r="H9">
            <v>58</v>
          </cell>
          <cell r="L9">
            <v>296</v>
          </cell>
          <cell r="M9">
            <v>296</v>
          </cell>
        </row>
        <row r="10">
          <cell r="B10">
            <v>4001</v>
          </cell>
          <cell r="C10" t="str">
            <v xml:space="preserve">Broadlands </v>
          </cell>
          <cell r="D10">
            <v>79</v>
          </cell>
          <cell r="E10">
            <v>45</v>
          </cell>
          <cell r="F10">
            <v>101</v>
          </cell>
          <cell r="G10">
            <v>97</v>
          </cell>
          <cell r="H10">
            <v>83</v>
          </cell>
          <cell r="L10">
            <v>405</v>
          </cell>
          <cell r="M10">
            <v>405</v>
          </cell>
        </row>
        <row r="11">
          <cell r="B11">
            <v>4002</v>
          </cell>
          <cell r="C11" t="str">
            <v>The Bath Studio School</v>
          </cell>
          <cell r="G11">
            <v>23</v>
          </cell>
          <cell r="I11">
            <v>54</v>
          </cell>
          <cell r="L11">
            <v>77</v>
          </cell>
          <cell r="M11">
            <v>23</v>
          </cell>
        </row>
        <row r="12">
          <cell r="B12">
            <v>4107</v>
          </cell>
          <cell r="C12" t="str">
            <v>Hayesfield Girls' School</v>
          </cell>
          <cell r="D12">
            <v>175</v>
          </cell>
          <cell r="E12">
            <v>176</v>
          </cell>
          <cell r="F12">
            <v>174</v>
          </cell>
          <cell r="G12">
            <v>175</v>
          </cell>
          <cell r="H12">
            <v>178</v>
          </cell>
          <cell r="I12">
            <v>135</v>
          </cell>
          <cell r="J12">
            <v>94</v>
          </cell>
          <cell r="L12">
            <v>1107</v>
          </cell>
          <cell r="M12">
            <v>878</v>
          </cell>
        </row>
        <row r="13">
          <cell r="B13">
            <v>4128</v>
          </cell>
          <cell r="C13" t="str">
            <v>Norton Hill School</v>
          </cell>
          <cell r="D13">
            <v>220</v>
          </cell>
          <cell r="E13">
            <v>237</v>
          </cell>
          <cell r="F13">
            <v>252</v>
          </cell>
          <cell r="G13">
            <v>250</v>
          </cell>
          <cell r="H13">
            <v>251</v>
          </cell>
          <cell r="I13">
            <v>148</v>
          </cell>
          <cell r="J13">
            <v>135</v>
          </cell>
          <cell r="L13">
            <v>1493</v>
          </cell>
          <cell r="M13">
            <v>1210</v>
          </cell>
        </row>
        <row r="14">
          <cell r="B14">
            <v>4130</v>
          </cell>
          <cell r="C14" t="str">
            <v>Chew Valley School</v>
          </cell>
          <cell r="D14">
            <v>184</v>
          </cell>
          <cell r="E14">
            <v>195</v>
          </cell>
          <cell r="F14">
            <v>181</v>
          </cell>
          <cell r="G14">
            <v>197</v>
          </cell>
          <cell r="H14">
            <v>199</v>
          </cell>
          <cell r="I14">
            <v>113</v>
          </cell>
          <cell r="J14">
            <v>90</v>
          </cell>
          <cell r="L14">
            <v>1159</v>
          </cell>
          <cell r="M14">
            <v>956</v>
          </cell>
        </row>
        <row r="15">
          <cell r="B15">
            <v>4132</v>
          </cell>
          <cell r="C15" t="str">
            <v>Ralph Allen School</v>
          </cell>
          <cell r="D15">
            <v>150</v>
          </cell>
          <cell r="E15">
            <v>178</v>
          </cell>
          <cell r="F15">
            <v>144</v>
          </cell>
          <cell r="G15">
            <v>176</v>
          </cell>
          <cell r="H15">
            <v>171</v>
          </cell>
          <cell r="I15">
            <v>142</v>
          </cell>
          <cell r="J15">
            <v>116</v>
          </cell>
          <cell r="L15">
            <v>1077</v>
          </cell>
          <cell r="M15">
            <v>819</v>
          </cell>
        </row>
        <row r="16">
          <cell r="B16">
            <v>4133</v>
          </cell>
          <cell r="C16" t="str">
            <v>Somervale School</v>
          </cell>
          <cell r="D16">
            <v>101</v>
          </cell>
          <cell r="E16">
            <v>88</v>
          </cell>
          <cell r="F16">
            <v>77</v>
          </cell>
          <cell r="G16">
            <v>95</v>
          </cell>
          <cell r="H16">
            <v>92</v>
          </cell>
          <cell r="I16">
            <v>26</v>
          </cell>
          <cell r="J16">
            <v>37</v>
          </cell>
          <cell r="L16">
            <v>516</v>
          </cell>
          <cell r="M16">
            <v>453</v>
          </cell>
        </row>
        <row r="17">
          <cell r="B17">
            <v>4134</v>
          </cell>
          <cell r="C17" t="str">
            <v>Writhlington School</v>
          </cell>
          <cell r="D17">
            <v>260</v>
          </cell>
          <cell r="E17">
            <v>257</v>
          </cell>
          <cell r="F17">
            <v>243</v>
          </cell>
          <cell r="G17">
            <v>246</v>
          </cell>
          <cell r="H17">
            <v>244</v>
          </cell>
          <cell r="I17">
            <v>172</v>
          </cell>
          <cell r="J17">
            <v>156</v>
          </cell>
          <cell r="L17">
            <v>1578</v>
          </cell>
          <cell r="M17">
            <v>1250</v>
          </cell>
        </row>
        <row r="18">
          <cell r="B18">
            <v>4138</v>
          </cell>
          <cell r="C18" t="str">
            <v>Wellsway School</v>
          </cell>
          <cell r="D18">
            <v>231</v>
          </cell>
          <cell r="E18">
            <v>220</v>
          </cell>
          <cell r="F18">
            <v>211</v>
          </cell>
          <cell r="G18">
            <v>210</v>
          </cell>
          <cell r="H18">
            <v>215</v>
          </cell>
          <cell r="I18">
            <v>137</v>
          </cell>
          <cell r="J18">
            <v>140</v>
          </cell>
          <cell r="L18">
            <v>1364</v>
          </cell>
          <cell r="M18">
            <v>1087</v>
          </cell>
        </row>
        <row r="19">
          <cell r="B19">
            <v>4607</v>
          </cell>
          <cell r="C19" t="str">
            <v>St. Mark's School</v>
          </cell>
          <cell r="D19">
            <v>36</v>
          </cell>
          <cell r="E19">
            <v>31</v>
          </cell>
          <cell r="F19">
            <v>34</v>
          </cell>
          <cell r="G19">
            <v>45</v>
          </cell>
          <cell r="H19">
            <v>47</v>
          </cell>
          <cell r="I19">
            <v>4</v>
          </cell>
          <cell r="J19">
            <v>3</v>
          </cell>
          <cell r="L19">
            <v>200</v>
          </cell>
          <cell r="M19">
            <v>193</v>
          </cell>
        </row>
        <row r="20">
          <cell r="B20">
            <v>4608</v>
          </cell>
          <cell r="C20" t="str">
            <v>St. Gregory's Catholic College</v>
          </cell>
          <cell r="D20">
            <v>158</v>
          </cell>
          <cell r="E20">
            <v>168</v>
          </cell>
          <cell r="F20">
            <v>160</v>
          </cell>
          <cell r="G20">
            <v>158</v>
          </cell>
          <cell r="H20">
            <v>158</v>
          </cell>
          <cell r="I20">
            <v>90</v>
          </cell>
          <cell r="J20">
            <v>43</v>
          </cell>
          <cell r="L20">
            <v>935</v>
          </cell>
          <cell r="M20">
            <v>802</v>
          </cell>
        </row>
        <row r="21">
          <cell r="B21">
            <v>5400</v>
          </cell>
          <cell r="C21" t="str">
            <v>Beechen Cliff School</v>
          </cell>
          <cell r="D21">
            <v>192</v>
          </cell>
          <cell r="E21">
            <v>169</v>
          </cell>
          <cell r="F21">
            <v>173</v>
          </cell>
          <cell r="G21">
            <v>176</v>
          </cell>
          <cell r="H21">
            <v>173</v>
          </cell>
          <cell r="I21">
            <v>170</v>
          </cell>
          <cell r="J21">
            <v>146</v>
          </cell>
          <cell r="K21">
            <v>26</v>
          </cell>
          <cell r="L21">
            <v>1225</v>
          </cell>
          <cell r="M21">
            <v>883</v>
          </cell>
        </row>
        <row r="22">
          <cell r="B22">
            <v>5401</v>
          </cell>
          <cell r="C22" t="str">
            <v>Oldfield School</v>
          </cell>
          <cell r="D22">
            <v>203</v>
          </cell>
          <cell r="E22">
            <v>213</v>
          </cell>
          <cell r="F22">
            <v>130</v>
          </cell>
          <cell r="G22">
            <v>121</v>
          </cell>
          <cell r="H22">
            <v>130</v>
          </cell>
          <cell r="I22">
            <v>29</v>
          </cell>
          <cell r="J22">
            <v>18</v>
          </cell>
          <cell r="L22">
            <v>844</v>
          </cell>
          <cell r="M22">
            <v>797</v>
          </cell>
        </row>
        <row r="23">
          <cell r="C23" t="str">
            <v>Grand Total</v>
          </cell>
          <cell r="D23">
            <v>2060</v>
          </cell>
          <cell r="E23">
            <v>2045</v>
          </cell>
          <cell r="F23">
            <v>1942</v>
          </cell>
          <cell r="G23">
            <v>2006</v>
          </cell>
          <cell r="H23">
            <v>1999</v>
          </cell>
          <cell r="I23">
            <v>1220</v>
          </cell>
          <cell r="J23">
            <v>978</v>
          </cell>
          <cell r="K23">
            <v>26</v>
          </cell>
          <cell r="L23">
            <v>12276</v>
          </cell>
          <cell r="M23">
            <v>10052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"/>
  <sheetViews>
    <sheetView tabSelected="1" zoomScaleNormal="100" workbookViewId="0">
      <selection activeCell="P4" sqref="P4"/>
    </sheetView>
  </sheetViews>
  <sheetFormatPr defaultRowHeight="12.75" x14ac:dyDescent="0.2"/>
  <cols>
    <col min="1" max="2" width="6.42578125" customWidth="1"/>
    <col min="3" max="3" width="27.42578125" bestFit="1" customWidth="1"/>
    <col min="4" max="4" width="17.140625" customWidth="1"/>
    <col min="5" max="5" width="16.42578125" style="10" customWidth="1"/>
    <col min="6" max="6" width="13" style="37" bestFit="1" customWidth="1"/>
    <col min="7" max="7" width="12.85546875" style="13" hidden="1" customWidth="1"/>
    <col min="8" max="8" width="17.5703125" style="26" customWidth="1"/>
    <col min="9" max="9" width="10.85546875" customWidth="1"/>
    <col min="10" max="10" width="9.7109375" style="32" bestFit="1" customWidth="1"/>
    <col min="11" max="11" width="0" hidden="1" customWidth="1"/>
    <col min="12" max="12" width="11.28515625" style="43" customWidth="1"/>
    <col min="13" max="13" width="11.42578125" style="10" customWidth="1"/>
  </cols>
  <sheetData>
    <row r="1" spans="1:14" ht="20.25" x14ac:dyDescent="0.3">
      <c r="A1" s="3" t="s">
        <v>129</v>
      </c>
      <c r="B1" s="3"/>
      <c r="C1" s="3"/>
      <c r="D1" s="3"/>
      <c r="E1" s="36"/>
      <c r="L1" s="73" t="s">
        <v>136</v>
      </c>
    </row>
    <row r="2" spans="1:14" x14ac:dyDescent="0.2">
      <c r="D2" s="57" t="s">
        <v>130</v>
      </c>
      <c r="E2" s="58"/>
      <c r="F2" s="59"/>
      <c r="G2" s="60"/>
      <c r="H2" s="61"/>
      <c r="I2" s="61"/>
    </row>
    <row r="3" spans="1:14" x14ac:dyDescent="0.2">
      <c r="D3" s="25" t="s">
        <v>126</v>
      </c>
      <c r="E3" s="24"/>
      <c r="F3" s="24"/>
      <c r="H3" s="27"/>
      <c r="I3" s="23"/>
      <c r="J3" s="27"/>
    </row>
    <row r="4" spans="1:14" s="1" customFormat="1" ht="108" customHeight="1" x14ac:dyDescent="0.2">
      <c r="A4" s="56"/>
      <c r="B4" s="56"/>
      <c r="D4" s="62" t="s">
        <v>131</v>
      </c>
      <c r="E4" s="50" t="s">
        <v>127</v>
      </c>
      <c r="F4" s="50" t="s">
        <v>128</v>
      </c>
      <c r="G4" s="40">
        <v>38442</v>
      </c>
      <c r="H4" s="41" t="s">
        <v>132</v>
      </c>
      <c r="I4" s="49" t="s">
        <v>133</v>
      </c>
      <c r="J4" s="42" t="s">
        <v>134</v>
      </c>
      <c r="L4" s="44" t="s">
        <v>135</v>
      </c>
      <c r="M4" s="71"/>
      <c r="N4" s="70"/>
    </row>
    <row r="5" spans="1:14" s="1" customFormat="1" x14ac:dyDescent="0.2">
      <c r="M5" s="72"/>
    </row>
    <row r="6" spans="1:14" s="1" customFormat="1" x14ac:dyDescent="0.2">
      <c r="D6" s="22" t="s">
        <v>0</v>
      </c>
      <c r="E6" s="38" t="s">
        <v>0</v>
      </c>
      <c r="F6" s="38" t="s">
        <v>0</v>
      </c>
      <c r="G6" s="14" t="s">
        <v>0</v>
      </c>
      <c r="H6" s="28" t="s">
        <v>1</v>
      </c>
      <c r="I6" s="4" t="s">
        <v>0</v>
      </c>
      <c r="J6" s="33"/>
      <c r="L6" s="45" t="s">
        <v>0</v>
      </c>
      <c r="M6" s="72"/>
    </row>
    <row r="7" spans="1:14" x14ac:dyDescent="0.2">
      <c r="A7" t="s">
        <v>62</v>
      </c>
      <c r="B7">
        <v>2236</v>
      </c>
      <c r="C7" s="5" t="s">
        <v>2</v>
      </c>
      <c r="D7" s="6">
        <f>VLOOKUP(B7,'[1]Summary '!$A$3:$BE$62,57,FALSE)</f>
        <v>37718</v>
      </c>
      <c r="E7" s="6">
        <v>34169</v>
      </c>
      <c r="F7" s="6">
        <v>33257</v>
      </c>
      <c r="G7" s="15">
        <v>31271</v>
      </c>
      <c r="H7" s="29">
        <f>VLOOKUP(B7,'[1]Summary '!$A$3:$BH$66,60,FALSE)</f>
        <v>5.25</v>
      </c>
      <c r="I7" s="6">
        <f>+D7-E7</f>
        <v>3549</v>
      </c>
      <c r="J7" s="30">
        <f>VLOOKUP(B7,[2]NCY!$B$10:$N$71,13,FALSE)</f>
        <v>197</v>
      </c>
      <c r="K7">
        <v>2236</v>
      </c>
      <c r="L7" s="46">
        <f>VLOOKUP(B7,'[1]Summary '!$A$3:$BG$63,59,FALSE)</f>
        <v>0</v>
      </c>
    </row>
    <row r="8" spans="1:14" x14ac:dyDescent="0.2">
      <c r="A8" t="s">
        <v>63</v>
      </c>
      <c r="B8">
        <v>3076</v>
      </c>
      <c r="C8" s="5" t="s">
        <v>3</v>
      </c>
      <c r="D8" s="6">
        <f>VLOOKUP(B8,'[1]Summary '!$A$3:$BE$62,57,FALSE)</f>
        <v>-16462</v>
      </c>
      <c r="E8" s="6">
        <v>9078</v>
      </c>
      <c r="F8" s="6">
        <v>14294</v>
      </c>
      <c r="G8" s="15">
        <v>30259</v>
      </c>
      <c r="H8" s="29">
        <f>VLOOKUP(B8,'[1]Summary '!$A$3:$BH$66,60,FALSE)</f>
        <v>-1.99</v>
      </c>
      <c r="I8" s="6">
        <f t="shared" ref="I8:I63" si="0">+D8-E8</f>
        <v>-25540</v>
      </c>
      <c r="J8" s="30">
        <f>VLOOKUP(B8,[2]NCY!$B$10:$N$71,13,FALSE)</f>
        <v>211</v>
      </c>
      <c r="K8">
        <v>3076</v>
      </c>
      <c r="L8" s="46">
        <f>VLOOKUP(B8,'[1]Summary '!$A$3:$BG$63,59,FALSE)</f>
        <v>0</v>
      </c>
    </row>
    <row r="9" spans="1:14" x14ac:dyDescent="0.2">
      <c r="A9" t="s">
        <v>64</v>
      </c>
      <c r="B9">
        <v>3077</v>
      </c>
      <c r="C9" s="5" t="s">
        <v>4</v>
      </c>
      <c r="D9" s="6">
        <f>VLOOKUP(B9,'[1]Summary '!$A$3:$BE$62,57,FALSE)</f>
        <v>17273</v>
      </c>
      <c r="E9" s="6">
        <v>37413</v>
      </c>
      <c r="F9" s="6">
        <v>41440</v>
      </c>
      <c r="G9" s="15">
        <v>40815</v>
      </c>
      <c r="H9" s="29">
        <f>VLOOKUP(B9,'[1]Summary '!$A$3:$BH$66,60,FALSE)</f>
        <v>2.46</v>
      </c>
      <c r="I9" s="6">
        <f t="shared" si="0"/>
        <v>-20140</v>
      </c>
      <c r="J9" s="30">
        <f>VLOOKUP(B9,[2]NCY!$B$10:$N$71,13,FALSE)</f>
        <v>170</v>
      </c>
      <c r="K9">
        <v>3077</v>
      </c>
      <c r="L9" s="46">
        <f>VLOOKUP(B9,'[1]Summary '!$A$3:$BG$63,59,FALSE)</f>
        <v>0</v>
      </c>
    </row>
    <row r="10" spans="1:14" x14ac:dyDescent="0.2">
      <c r="A10" t="s">
        <v>65</v>
      </c>
      <c r="B10">
        <v>3420</v>
      </c>
      <c r="C10" s="5" t="s">
        <v>5</v>
      </c>
      <c r="D10" s="6">
        <f>VLOOKUP(B10,'[1]Summary '!$A$3:$BE$62,57,FALSE)</f>
        <v>89596</v>
      </c>
      <c r="E10" s="6">
        <v>124289</v>
      </c>
      <c r="F10" s="6">
        <v>69557</v>
      </c>
      <c r="G10" s="15">
        <v>70328</v>
      </c>
      <c r="H10" s="29">
        <f>VLOOKUP(B10,'[1]Summary '!$A$3:$BH$66,60,FALSE)</f>
        <v>9.92</v>
      </c>
      <c r="I10" s="6">
        <f t="shared" si="0"/>
        <v>-34693</v>
      </c>
      <c r="J10" s="30">
        <f>VLOOKUP(B10,[2]NCY!$B$10:$N$71,13,FALSE)</f>
        <v>219</v>
      </c>
      <c r="K10">
        <v>3420</v>
      </c>
      <c r="L10" s="68">
        <f>VLOOKUP(B10,'[1]Summary '!$A$3:$BG$63,59,FALSE)</f>
        <v>17330</v>
      </c>
      <c r="N10" s="10"/>
    </row>
    <row r="11" spans="1:14" x14ac:dyDescent="0.2">
      <c r="A11" t="s">
        <v>66</v>
      </c>
      <c r="B11">
        <v>2237</v>
      </c>
      <c r="C11" s="5" t="s">
        <v>6</v>
      </c>
      <c r="D11" s="6">
        <f>VLOOKUP(B11,'[1]Summary '!$A$3:$BE$62,57,FALSE)</f>
        <v>15814</v>
      </c>
      <c r="E11" s="6">
        <v>20386</v>
      </c>
      <c r="F11" s="6">
        <v>21502</v>
      </c>
      <c r="G11" s="15">
        <v>29277</v>
      </c>
      <c r="H11" s="29">
        <f>VLOOKUP(B11,'[1]Summary '!$A$3:$BH$66,60,FALSE)</f>
        <v>2.79</v>
      </c>
      <c r="I11" s="6">
        <f t="shared" si="0"/>
        <v>-4572</v>
      </c>
      <c r="J11" s="30">
        <f>VLOOKUP(B11,[2]NCY!$B$10:$N$71,13,FALSE)</f>
        <v>144</v>
      </c>
      <c r="K11">
        <v>2237</v>
      </c>
      <c r="L11" s="46">
        <f>VLOOKUP(B11,'[1]Summary '!$A$3:$BG$63,59,FALSE)</f>
        <v>0</v>
      </c>
      <c r="N11" s="10"/>
    </row>
    <row r="12" spans="1:14" x14ac:dyDescent="0.2">
      <c r="A12" t="s">
        <v>67</v>
      </c>
      <c r="B12">
        <v>3078</v>
      </c>
      <c r="C12" s="5" t="s">
        <v>7</v>
      </c>
      <c r="D12" s="6">
        <f>VLOOKUP(B12,'[1]Summary '!$A$3:$BE$62,57,FALSE)</f>
        <v>12319</v>
      </c>
      <c r="E12" s="6">
        <v>16050</v>
      </c>
      <c r="F12" s="6">
        <v>18413</v>
      </c>
      <c r="G12" s="15">
        <v>19748</v>
      </c>
      <c r="H12" s="29">
        <f>VLOOKUP(B12,'[1]Summary '!$A$3:$BH$66,60,FALSE)</f>
        <v>2.48</v>
      </c>
      <c r="I12" s="6">
        <f t="shared" si="0"/>
        <v>-3731</v>
      </c>
      <c r="J12" s="30">
        <f>VLOOKUP(B12,[2]NCY!$B$10:$N$71,13,FALSE)</f>
        <v>103</v>
      </c>
      <c r="K12">
        <v>3078</v>
      </c>
      <c r="L12" s="46">
        <f>VLOOKUP(B12,'[1]Summary '!$A$3:$BG$63,59,FALSE)</f>
        <v>0</v>
      </c>
      <c r="N12" s="10"/>
    </row>
    <row r="13" spans="1:14" x14ac:dyDescent="0.2">
      <c r="A13" t="s">
        <v>68</v>
      </c>
      <c r="B13">
        <v>3079</v>
      </c>
      <c r="C13" s="5" t="s">
        <v>8</v>
      </c>
      <c r="D13" s="6">
        <f>VLOOKUP(B13,'[1]Summary '!$A$3:$BE$62,57,FALSE)</f>
        <v>8143</v>
      </c>
      <c r="E13" s="6">
        <v>29064</v>
      </c>
      <c r="F13" s="6">
        <v>36116</v>
      </c>
      <c r="G13" s="15">
        <v>5510</v>
      </c>
      <c r="H13" s="29">
        <f>VLOOKUP(B13,'[1]Summary '!$A$3:$BH$66,60,FALSE)</f>
        <v>2.8</v>
      </c>
      <c r="I13" s="6">
        <f t="shared" si="0"/>
        <v>-20921</v>
      </c>
      <c r="J13" s="30">
        <f>VLOOKUP(B13,[2]NCY!$B$10:$N$71,13,FALSE)</f>
        <v>25</v>
      </c>
      <c r="K13">
        <v>3079</v>
      </c>
      <c r="L13" s="46">
        <f>VLOOKUP(B13,'[1]Summary '!$A$3:$BG$63,59,FALSE)</f>
        <v>0</v>
      </c>
      <c r="N13" s="10"/>
    </row>
    <row r="14" spans="1:14" x14ac:dyDescent="0.2">
      <c r="A14" t="s">
        <v>69</v>
      </c>
      <c r="B14">
        <v>2260</v>
      </c>
      <c r="C14" s="5" t="s">
        <v>9</v>
      </c>
      <c r="D14" s="6">
        <f>VLOOKUP(B14,'[1]Summary '!$A$3:$BE$62,57,FALSE)</f>
        <v>121629</v>
      </c>
      <c r="E14" s="6">
        <v>106531</v>
      </c>
      <c r="F14" s="6">
        <v>57074</v>
      </c>
      <c r="G14" s="15">
        <v>32955</v>
      </c>
      <c r="H14" s="29">
        <f>VLOOKUP(B14,'[1]Summary '!$A$3:$BH$66,60,FALSE)</f>
        <v>10.58</v>
      </c>
      <c r="I14" s="6">
        <f t="shared" si="0"/>
        <v>15098</v>
      </c>
      <c r="J14" s="30">
        <f>VLOOKUP(B14,[2]NCY!$B$10:$N$71,13,FALSE)</f>
        <v>230</v>
      </c>
      <c r="K14">
        <v>2260</v>
      </c>
      <c r="L14" s="68">
        <f>VLOOKUP(B14,'[1]Summary '!$A$3:$BG$63,59,FALSE)</f>
        <v>29620</v>
      </c>
      <c r="N14" s="10"/>
    </row>
    <row r="15" spans="1:14" x14ac:dyDescent="0.2">
      <c r="A15" t="s">
        <v>70</v>
      </c>
      <c r="B15">
        <v>2258</v>
      </c>
      <c r="C15" s="5" t="s">
        <v>10</v>
      </c>
      <c r="D15" s="6">
        <f>VLOOKUP(B15,'[1]Summary '!$A$3:$BE$62,57,FALSE)</f>
        <v>24347</v>
      </c>
      <c r="E15" s="6">
        <v>23421</v>
      </c>
      <c r="F15" s="6">
        <v>28332</v>
      </c>
      <c r="G15" s="15">
        <v>38784</v>
      </c>
      <c r="H15" s="29">
        <f>VLOOKUP(B15,'[1]Summary '!$A$3:$BH$66,60,FALSE)</f>
        <v>3.48</v>
      </c>
      <c r="I15" s="6">
        <f t="shared" si="0"/>
        <v>926</v>
      </c>
      <c r="J15" s="30">
        <f>VLOOKUP(B15,[2]NCY!$B$10:$N$71,13,FALSE)</f>
        <v>181</v>
      </c>
      <c r="K15">
        <v>2258</v>
      </c>
      <c r="L15" s="46">
        <f>VLOOKUP(B15,'[1]Summary '!$A$3:$BG$63,59,FALSE)</f>
        <v>0</v>
      </c>
      <c r="N15" s="10"/>
    </row>
    <row r="16" spans="1:14" x14ac:dyDescent="0.2">
      <c r="A16" t="s">
        <v>71</v>
      </c>
      <c r="B16">
        <v>2242</v>
      </c>
      <c r="C16" s="5" t="s">
        <v>11</v>
      </c>
      <c r="D16" s="6">
        <f>VLOOKUP(B16,'[1]Summary '!$A$3:$BE$62,57,FALSE)</f>
        <v>9956</v>
      </c>
      <c r="E16" s="6">
        <v>-6288</v>
      </c>
      <c r="F16" s="6">
        <v>23938</v>
      </c>
      <c r="G16" s="15">
        <v>28878</v>
      </c>
      <c r="H16" s="29">
        <f>VLOOKUP(B16,'[1]Summary '!$A$3:$BH$66,60,FALSE)</f>
        <v>1.1599999999999999</v>
      </c>
      <c r="I16" s="6">
        <f t="shared" si="0"/>
        <v>16244</v>
      </c>
      <c r="J16" s="30">
        <f>VLOOKUP(B16,[2]NCY!$B$10:$N$71,13,FALSE)</f>
        <v>256</v>
      </c>
      <c r="K16">
        <v>2242</v>
      </c>
      <c r="L16" s="46">
        <f>VLOOKUP(B16,'[1]Summary '!$A$3:$BG$63,59,FALSE)</f>
        <v>0</v>
      </c>
      <c r="N16" s="10"/>
    </row>
    <row r="17" spans="1:14" x14ac:dyDescent="0.2">
      <c r="A17" t="s">
        <v>72</v>
      </c>
      <c r="B17">
        <v>2238</v>
      </c>
      <c r="C17" s="5" t="s">
        <v>12</v>
      </c>
      <c r="D17" s="6">
        <f>VLOOKUP(B17,'[1]Summary '!$A$3:$BE$62,57,FALSE)</f>
        <v>32538</v>
      </c>
      <c r="E17" s="6">
        <v>14260</v>
      </c>
      <c r="F17" s="6">
        <v>18920</v>
      </c>
      <c r="G17" s="15">
        <v>31352</v>
      </c>
      <c r="H17" s="29">
        <f>VLOOKUP(B17,'[1]Summary '!$A$3:$BH$66,60,FALSE)</f>
        <v>7.07</v>
      </c>
      <c r="I17" s="6">
        <f t="shared" si="0"/>
        <v>18278</v>
      </c>
      <c r="J17" s="30">
        <f>VLOOKUP(B17,[2]NCY!$B$10:$N$71,13,FALSE)</f>
        <v>105</v>
      </c>
      <c r="K17">
        <v>2238</v>
      </c>
      <c r="L17" s="46">
        <f>VLOOKUP(B17,'[1]Summary '!$A$3:$BG$63,59,FALSE)</f>
        <v>0</v>
      </c>
      <c r="N17" s="10"/>
    </row>
    <row r="18" spans="1:14" x14ac:dyDescent="0.2">
      <c r="A18" t="s">
        <v>73</v>
      </c>
      <c r="B18">
        <v>3128</v>
      </c>
      <c r="C18" s="5" t="s">
        <v>13</v>
      </c>
      <c r="D18" s="6">
        <f>VLOOKUP(B18,'[1]Summary '!$A$3:$BE$62,57,FALSE)</f>
        <v>85901</v>
      </c>
      <c r="E18" s="6">
        <v>58305</v>
      </c>
      <c r="F18" s="6">
        <v>51110</v>
      </c>
      <c r="G18" s="15">
        <v>236411</v>
      </c>
      <c r="H18" s="29">
        <f>VLOOKUP(B18,'[1]Summary '!$A$3:$BH$66,60,FALSE)</f>
        <v>5.98</v>
      </c>
      <c r="I18" s="6">
        <f t="shared" si="0"/>
        <v>27596</v>
      </c>
      <c r="J18" s="30">
        <f>VLOOKUP(B18,[2]NCY!$B$10:$N$71,13,FALSE)</f>
        <v>390</v>
      </c>
      <c r="K18">
        <v>3128</v>
      </c>
      <c r="L18" s="46">
        <f>VLOOKUP(B18,'[1]Summary '!$A$3:$BG$63,59,FALSE)</f>
        <v>0</v>
      </c>
      <c r="N18" s="10"/>
    </row>
    <row r="19" spans="1:14" x14ac:dyDescent="0.2">
      <c r="A19" t="s">
        <v>74</v>
      </c>
      <c r="B19">
        <v>3086</v>
      </c>
      <c r="C19" s="5" t="s">
        <v>14</v>
      </c>
      <c r="D19" s="6">
        <f>VLOOKUP(B19,'[1]Summary '!$A$3:$BE$62,57,FALSE)</f>
        <v>7477</v>
      </c>
      <c r="E19" s="6">
        <v>803</v>
      </c>
      <c r="F19" s="6">
        <v>3726</v>
      </c>
      <c r="G19" s="15">
        <v>35388</v>
      </c>
      <c r="H19" s="29">
        <f>VLOOKUP(B19,'[1]Summary '!$A$3:$BH$66,60,FALSE)</f>
        <v>1.81</v>
      </c>
      <c r="I19" s="6">
        <f t="shared" si="0"/>
        <v>6674</v>
      </c>
      <c r="J19" s="30">
        <f>VLOOKUP(B19,[2]NCY!$B$10:$N$71,13,FALSE)</f>
        <v>85</v>
      </c>
      <c r="K19">
        <v>3086</v>
      </c>
      <c r="L19" s="46">
        <f>VLOOKUP(B19,'[1]Summary '!$A$3:$BG$63,59,FALSE)</f>
        <v>0</v>
      </c>
      <c r="N19" s="10"/>
    </row>
    <row r="20" spans="1:14" x14ac:dyDescent="0.2">
      <c r="A20" t="s">
        <v>76</v>
      </c>
      <c r="B20">
        <v>3088</v>
      </c>
      <c r="C20" s="5" t="s">
        <v>16</v>
      </c>
      <c r="D20" s="6">
        <f>VLOOKUP(B20,'[1]Summary '!$A$3:$BE$62,57,FALSE)</f>
        <v>6111</v>
      </c>
      <c r="E20" s="6">
        <v>8839</v>
      </c>
      <c r="F20" s="6">
        <v>18715</v>
      </c>
      <c r="G20" s="15">
        <v>23925</v>
      </c>
      <c r="H20" s="29">
        <f>VLOOKUP(B20,'[1]Summary '!$A$3:$BH$66,60,FALSE)</f>
        <v>1.25</v>
      </c>
      <c r="I20" s="6">
        <f t="shared" si="0"/>
        <v>-2728</v>
      </c>
      <c r="J20" s="30">
        <f>VLOOKUP(B20,[2]NCY!$B$10:$N$71,13,FALSE)</f>
        <v>112</v>
      </c>
      <c r="K20">
        <v>3088</v>
      </c>
      <c r="L20" s="46">
        <f>VLOOKUP(B20,'[1]Summary '!$A$3:$BG$63,59,FALSE)</f>
        <v>0</v>
      </c>
      <c r="N20" s="10"/>
    </row>
    <row r="21" spans="1:14" x14ac:dyDescent="0.2">
      <c r="A21" t="s">
        <v>77</v>
      </c>
      <c r="B21">
        <v>3089</v>
      </c>
      <c r="C21" s="5" t="s">
        <v>17</v>
      </c>
      <c r="D21" s="6">
        <f>VLOOKUP(B21,'[1]Summary '!$A$3:$BE$62,57,FALSE)</f>
        <v>8714</v>
      </c>
      <c r="E21" s="6">
        <v>18830</v>
      </c>
      <c r="F21" s="6">
        <v>30882</v>
      </c>
      <c r="G21" s="15">
        <v>23360</v>
      </c>
      <c r="H21" s="29">
        <f>VLOOKUP(B21,'[1]Summary '!$A$3:$BH$66,60,FALSE)</f>
        <v>2</v>
      </c>
      <c r="I21" s="6">
        <f t="shared" si="0"/>
        <v>-10116</v>
      </c>
      <c r="J21" s="30">
        <f>VLOOKUP(B21,[2]NCY!$B$10:$N$71,13,FALSE)</f>
        <v>90</v>
      </c>
      <c r="K21">
        <v>3089</v>
      </c>
      <c r="L21" s="46">
        <f>VLOOKUP(B21,'[1]Summary '!$A$3:$BG$63,59,FALSE)</f>
        <v>0</v>
      </c>
      <c r="N21" s="10"/>
    </row>
    <row r="22" spans="1:14" x14ac:dyDescent="0.2">
      <c r="A22" t="s">
        <v>78</v>
      </c>
      <c r="B22">
        <v>3092</v>
      </c>
      <c r="C22" s="5" t="s">
        <v>18</v>
      </c>
      <c r="D22" s="6">
        <f>VLOOKUP(B22,'[1]Summary '!$A$3:$BE$62,57,FALSE)</f>
        <v>72673</v>
      </c>
      <c r="E22" s="6">
        <v>104464</v>
      </c>
      <c r="F22" s="6">
        <v>75027</v>
      </c>
      <c r="G22" s="15">
        <v>25897</v>
      </c>
      <c r="H22" s="29">
        <f>VLOOKUP(B22,'[1]Summary '!$A$3:$BH$66,60,FALSE)</f>
        <v>11.01</v>
      </c>
      <c r="I22" s="6">
        <f t="shared" si="0"/>
        <v>-31791</v>
      </c>
      <c r="J22" s="30">
        <f>VLOOKUP(B22,[2]NCY!$B$10:$N$71,13,FALSE)</f>
        <v>149</v>
      </c>
      <c r="K22">
        <v>3092</v>
      </c>
      <c r="L22" s="68">
        <f>VLOOKUP(B22,'[1]Summary '!$A$3:$BG$63,59,FALSE)</f>
        <v>19860</v>
      </c>
      <c r="N22" s="10"/>
    </row>
    <row r="23" spans="1:14" x14ac:dyDescent="0.2">
      <c r="A23" t="s">
        <v>79</v>
      </c>
      <c r="B23">
        <v>2293</v>
      </c>
      <c r="C23" s="5" t="s">
        <v>19</v>
      </c>
      <c r="D23" s="6">
        <f>VLOOKUP(B23,'[1]Summary '!$A$3:$BE$62,57,FALSE)</f>
        <v>49305</v>
      </c>
      <c r="E23" s="6">
        <v>52104</v>
      </c>
      <c r="F23" s="6">
        <v>30365</v>
      </c>
      <c r="G23" s="15">
        <v>4907</v>
      </c>
      <c r="H23" s="29">
        <f>VLOOKUP(B23,'[1]Summary '!$A$3:$BH$66,60,FALSE)</f>
        <v>8.85</v>
      </c>
      <c r="I23" s="6">
        <f t="shared" si="0"/>
        <v>-2799</v>
      </c>
      <c r="J23" s="30">
        <f>VLOOKUP(B23,[2]NCY!$B$10:$N$71,13,FALSE)</f>
        <v>93</v>
      </c>
      <c r="K23">
        <v>2293</v>
      </c>
      <c r="L23" s="68">
        <f>VLOOKUP(B23,'[1]Summary '!$A$3:$BG$63,59,FALSE)</f>
        <v>4746</v>
      </c>
      <c r="N23" s="10"/>
    </row>
    <row r="24" spans="1:14" x14ac:dyDescent="0.2">
      <c r="A24" t="s">
        <v>80</v>
      </c>
      <c r="B24">
        <v>3096</v>
      </c>
      <c r="C24" s="5" t="s">
        <v>20</v>
      </c>
      <c r="D24" s="6">
        <f>VLOOKUP(B24,'[1]Summary '!$A$3:$BE$62,57,FALSE)</f>
        <v>55984</v>
      </c>
      <c r="E24" s="6">
        <v>31418</v>
      </c>
      <c r="F24" s="6">
        <v>26384</v>
      </c>
      <c r="G24" s="15">
        <v>48385</v>
      </c>
      <c r="H24" s="29">
        <f>VLOOKUP(B24,'[1]Summary '!$A$3:$BH$66,60,FALSE)</f>
        <v>10.75</v>
      </c>
      <c r="I24" s="6">
        <f t="shared" si="0"/>
        <v>24566</v>
      </c>
      <c r="J24" s="30">
        <f>VLOOKUP(B24,[2]NCY!$B$10:$N$71,13,FALSE)</f>
        <v>94</v>
      </c>
      <c r="K24">
        <v>3096</v>
      </c>
      <c r="L24" s="46">
        <f>VLOOKUP(B24,'[1]Summary '!$A$3:$BG$63,59,FALSE)</f>
        <v>14313</v>
      </c>
      <c r="N24" s="10"/>
    </row>
    <row r="25" spans="1:14" x14ac:dyDescent="0.2">
      <c r="A25" t="s">
        <v>81</v>
      </c>
      <c r="B25">
        <v>2259</v>
      </c>
      <c r="C25" s="5" t="s">
        <v>21</v>
      </c>
      <c r="D25" s="6">
        <f>VLOOKUP(B25,'[1]Summary '!$A$3:$BE$62,57,FALSE)</f>
        <v>28096</v>
      </c>
      <c r="E25" s="6">
        <v>38026</v>
      </c>
      <c r="F25" s="6">
        <v>91552</v>
      </c>
      <c r="G25" s="15">
        <v>37045</v>
      </c>
      <c r="H25" s="29">
        <f>VLOOKUP(B25,'[1]Summary '!$A$3:$BH$66,60,FALSE)</f>
        <v>2.62</v>
      </c>
      <c r="I25" s="6">
        <f t="shared" si="0"/>
        <v>-9930</v>
      </c>
      <c r="J25" s="30">
        <f>VLOOKUP(B25,[2]NCY!$B$10:$N$71,13,FALSE)</f>
        <v>283</v>
      </c>
      <c r="K25">
        <v>2259</v>
      </c>
      <c r="L25" s="46">
        <f>VLOOKUP(B25,'[1]Summary '!$A$3:$BG$63,59,FALSE)</f>
        <v>0</v>
      </c>
      <c r="N25" s="10"/>
    </row>
    <row r="26" spans="1:14" x14ac:dyDescent="0.2">
      <c r="A26" t="s">
        <v>82</v>
      </c>
      <c r="B26">
        <v>2154</v>
      </c>
      <c r="C26" s="5" t="s">
        <v>22</v>
      </c>
      <c r="D26" s="6">
        <f>VLOOKUP(B26,'[1]Summary '!$A$3:$BE$62,57,FALSE)</f>
        <v>73743</v>
      </c>
      <c r="E26" s="6">
        <v>56542</v>
      </c>
      <c r="F26" s="6">
        <v>50843</v>
      </c>
      <c r="G26" s="15">
        <v>45364</v>
      </c>
      <c r="H26" s="29">
        <f>VLOOKUP(B26,'[1]Summary '!$A$3:$BH$66,60,FALSE)</f>
        <v>9.32</v>
      </c>
      <c r="I26" s="6">
        <f t="shared" si="0"/>
        <v>17201</v>
      </c>
      <c r="J26" s="30">
        <f>VLOOKUP(B26,[2]NCY!$B$10:$N$71,13,FALSE)</f>
        <v>162</v>
      </c>
      <c r="K26">
        <v>2154</v>
      </c>
      <c r="L26" s="46">
        <f>VLOOKUP(B26,'[1]Summary '!$A$3:$BG$63,59,FALSE)</f>
        <v>10421</v>
      </c>
      <c r="N26" s="10"/>
    </row>
    <row r="27" spans="1:14" x14ac:dyDescent="0.2">
      <c r="A27" t="s">
        <v>83</v>
      </c>
      <c r="B27">
        <v>2153</v>
      </c>
      <c r="C27" s="5" t="s">
        <v>23</v>
      </c>
      <c r="D27" s="6">
        <f>VLOOKUP(B27,'[1]Summary '!$A$3:$BE$62,57,FALSE)</f>
        <v>8754</v>
      </c>
      <c r="E27" s="6">
        <v>-7471</v>
      </c>
      <c r="F27" s="6">
        <v>-11281</v>
      </c>
      <c r="G27" s="15">
        <v>13912</v>
      </c>
      <c r="H27" s="29">
        <f>VLOOKUP(B27,'[1]Summary '!$A$3:$BH$66,60,FALSE)</f>
        <v>1.1599999999999999</v>
      </c>
      <c r="I27" s="6">
        <f t="shared" si="0"/>
        <v>16225</v>
      </c>
      <c r="J27" s="30">
        <f>VLOOKUP(B27,[2]NCY!$B$10:$N$71,13,FALSE)</f>
        <v>201</v>
      </c>
      <c r="K27">
        <v>2153</v>
      </c>
      <c r="L27" s="46">
        <f>VLOOKUP(B27,'[1]Summary '!$A$3:$BG$63,59,FALSE)</f>
        <v>0</v>
      </c>
      <c r="N27" s="10"/>
    </row>
    <row r="28" spans="1:14" x14ac:dyDescent="0.2">
      <c r="A28" t="s">
        <v>124</v>
      </c>
      <c r="B28">
        <v>3449</v>
      </c>
      <c r="C28" s="5" t="s">
        <v>125</v>
      </c>
      <c r="D28" s="6">
        <f>VLOOKUP(B28,'[1]Summary '!$A$3:$BE$62,57,FALSE)</f>
        <v>59670</v>
      </c>
      <c r="E28" s="6">
        <v>36707</v>
      </c>
      <c r="F28" s="6">
        <v>58171</v>
      </c>
      <c r="G28" s="15"/>
      <c r="H28" s="29">
        <f>VLOOKUP(B28,'[1]Summary '!$A$3:$BH$66,60,FALSE)</f>
        <v>3.76</v>
      </c>
      <c r="I28" s="6">
        <f t="shared" si="0"/>
        <v>22963</v>
      </c>
      <c r="J28" s="30">
        <f>VLOOKUP(B28,[2]NCY!$B$10:$N$71,13,FALSE)</f>
        <v>446</v>
      </c>
      <c r="L28" s="46">
        <f>VLOOKUP(B28,'[1]Summary '!$A$3:$BG$63,59,FALSE)</f>
        <v>0</v>
      </c>
      <c r="N28" s="10"/>
    </row>
    <row r="29" spans="1:14" x14ac:dyDescent="0.2">
      <c r="A29" t="s">
        <v>75</v>
      </c>
      <c r="B29">
        <v>2150</v>
      </c>
      <c r="C29" s="5" t="s">
        <v>15</v>
      </c>
      <c r="D29" s="6">
        <f>VLOOKUP(B29,'[1]Summary '!$A$3:$BE$62,57,FALSE)</f>
        <v>73692</v>
      </c>
      <c r="E29" s="6">
        <v>40573</v>
      </c>
      <c r="F29" s="6">
        <v>34747</v>
      </c>
      <c r="G29" s="15">
        <v>33031</v>
      </c>
      <c r="H29" s="29">
        <f>VLOOKUP(B29,'[1]Summary '!$A$3:$BH$66,60,FALSE)</f>
        <v>8.8800000000000008</v>
      </c>
      <c r="I29" s="6">
        <f t="shared" si="0"/>
        <v>33119</v>
      </c>
      <c r="J29" s="30">
        <f>VLOOKUP(B29,[2]NCY!$B$10:$N$71,13,FALSE)</f>
        <v>191</v>
      </c>
      <c r="K29">
        <v>2150</v>
      </c>
      <c r="L29" s="46">
        <f>VLOOKUP(B29,'[1]Summary '!$A$3:$BG$63,59,FALSE)</f>
        <v>7297</v>
      </c>
      <c r="N29" s="10"/>
    </row>
    <row r="30" spans="1:14" x14ac:dyDescent="0.2">
      <c r="A30" t="s">
        <v>90</v>
      </c>
      <c r="B30">
        <v>2159</v>
      </c>
      <c r="C30" s="5" t="s">
        <v>30</v>
      </c>
      <c r="D30" s="6">
        <f>VLOOKUP(B30,'[1]Summary '!$A$3:$BE$62,57,FALSE)</f>
        <v>4734</v>
      </c>
      <c r="E30" s="6">
        <v>45704</v>
      </c>
      <c r="F30" s="6">
        <v>66967</v>
      </c>
      <c r="G30" s="15">
        <v>50592</v>
      </c>
      <c r="H30" s="29">
        <f>VLOOKUP(B30,'[1]Summary '!$A$3:$BH$66,60,FALSE)</f>
        <v>0.49</v>
      </c>
      <c r="I30" s="6">
        <f t="shared" si="0"/>
        <v>-40970</v>
      </c>
      <c r="J30" s="30">
        <f>VLOOKUP(B30,[2]NCY!$B$10:$N$71,13,FALSE)</f>
        <v>247</v>
      </c>
      <c r="K30">
        <v>2159</v>
      </c>
      <c r="L30" s="46">
        <f>VLOOKUP(B30,'[1]Summary '!$A$3:$BG$63,59,FALSE)</f>
        <v>0</v>
      </c>
      <c r="N30" s="10"/>
    </row>
    <row r="31" spans="1:14" x14ac:dyDescent="0.2">
      <c r="A31" t="s">
        <v>84</v>
      </c>
      <c r="B31">
        <v>2243</v>
      </c>
      <c r="C31" s="5" t="s">
        <v>24</v>
      </c>
      <c r="D31" s="6">
        <f>VLOOKUP(B31,'[1]Summary '!$A$3:$BE$62,57,FALSE)</f>
        <v>76496</v>
      </c>
      <c r="E31" s="6">
        <v>93638</v>
      </c>
      <c r="F31" s="6">
        <v>66727</v>
      </c>
      <c r="G31" s="15">
        <v>64288</v>
      </c>
      <c r="H31" s="29">
        <f>VLOOKUP(B31,'[1]Summary '!$A$3:$BH$66,60,FALSE)</f>
        <v>8.82</v>
      </c>
      <c r="I31" s="6">
        <f t="shared" si="0"/>
        <v>-17142</v>
      </c>
      <c r="J31" s="30">
        <f>VLOOKUP(B31,[2]NCY!$B$10:$N$71,13,FALSE)</f>
        <v>202</v>
      </c>
      <c r="K31">
        <v>2243</v>
      </c>
      <c r="L31" s="68">
        <f>VLOOKUP(B31,'[1]Summary '!$A$3:$BG$63,59,FALSE)</f>
        <v>7091</v>
      </c>
      <c r="N31" s="10"/>
    </row>
    <row r="32" spans="1:14" x14ac:dyDescent="0.2">
      <c r="A32" t="s">
        <v>85</v>
      </c>
      <c r="B32">
        <v>2270</v>
      </c>
      <c r="C32" s="5" t="s">
        <v>25</v>
      </c>
      <c r="D32" s="6">
        <f>VLOOKUP(B32,'[1]Summary '!$A$3:$BE$62,57,FALSE)</f>
        <v>73296</v>
      </c>
      <c r="E32" s="6">
        <v>57491</v>
      </c>
      <c r="F32" s="6">
        <v>67802</v>
      </c>
      <c r="G32" s="15">
        <v>35665</v>
      </c>
      <c r="H32" s="29">
        <f>VLOOKUP(B32,'[1]Summary '!$A$3:$BH$66,60,FALSE)</f>
        <v>7.97</v>
      </c>
      <c r="I32" s="6">
        <f t="shared" si="0"/>
        <v>15805</v>
      </c>
      <c r="J32" s="30">
        <f>VLOOKUP(B32,[2]NCY!$B$10:$N$71,13,FALSE)</f>
        <v>238</v>
      </c>
      <c r="K32">
        <v>2270</v>
      </c>
      <c r="L32" s="46">
        <f>VLOOKUP(B32,'[1]Summary '!$A$3:$BG$63,59,FALSE)</f>
        <v>0</v>
      </c>
      <c r="N32" s="10"/>
    </row>
    <row r="33" spans="1:14" x14ac:dyDescent="0.2">
      <c r="A33" t="s">
        <v>86</v>
      </c>
      <c r="B33">
        <v>2244</v>
      </c>
      <c r="C33" s="5" t="s">
        <v>26</v>
      </c>
      <c r="D33" s="6">
        <f>VLOOKUP(B33,'[1]Summary '!$A$3:$BE$62,57,FALSE)</f>
        <v>144933</v>
      </c>
      <c r="E33" s="6">
        <v>212244</v>
      </c>
      <c r="F33" s="6">
        <v>130913</v>
      </c>
      <c r="G33" s="15">
        <v>66368</v>
      </c>
      <c r="H33" s="29">
        <f>VLOOKUP(B33,'[1]Summary '!$A$3:$BH$66,60,FALSE)</f>
        <v>8.06</v>
      </c>
      <c r="I33" s="6">
        <f t="shared" si="0"/>
        <v>-67311</v>
      </c>
      <c r="J33" s="30">
        <f>VLOOKUP(B33,[2]NCY!$B$10:$N$71,13,FALSE)</f>
        <v>475</v>
      </c>
      <c r="K33">
        <v>2244</v>
      </c>
      <c r="L33" s="68">
        <f>VLOOKUP(B33,'[1]Summary '!$A$3:$BG$63,59,FALSE)</f>
        <v>1055</v>
      </c>
      <c r="N33" s="10"/>
    </row>
    <row r="34" spans="1:14" x14ac:dyDescent="0.2">
      <c r="A34" t="s">
        <v>87</v>
      </c>
      <c r="B34">
        <v>2246</v>
      </c>
      <c r="C34" s="5" t="s">
        <v>27</v>
      </c>
      <c r="D34" s="6">
        <f>VLOOKUP(B34,'[1]Summary '!$A$3:$BE$62,57,FALSE)</f>
        <v>19104</v>
      </c>
      <c r="E34" s="6">
        <v>20611</v>
      </c>
      <c r="F34" s="6">
        <v>26591</v>
      </c>
      <c r="G34" s="15">
        <v>40494</v>
      </c>
      <c r="H34" s="29">
        <f>VLOOKUP(B34,'[1]Summary '!$A$3:$BH$66,60,FALSE)</f>
        <v>4.71</v>
      </c>
      <c r="I34" s="6">
        <f t="shared" si="0"/>
        <v>-1507</v>
      </c>
      <c r="J34" s="30">
        <f>VLOOKUP(B34,[2]NCY!$B$10:$N$71,13,FALSE)</f>
        <v>77</v>
      </c>
      <c r="K34">
        <v>2246</v>
      </c>
      <c r="L34" s="46">
        <f>VLOOKUP(B34,'[1]Summary '!$A$3:$BG$63,59,FALSE)</f>
        <v>0</v>
      </c>
      <c r="N34" s="10"/>
    </row>
    <row r="35" spans="1:14" x14ac:dyDescent="0.2">
      <c r="A35" t="s">
        <v>88</v>
      </c>
      <c r="B35">
        <v>3102</v>
      </c>
      <c r="C35" s="5" t="s">
        <v>28</v>
      </c>
      <c r="D35" s="6">
        <f>VLOOKUP(B35,'[1]Summary '!$A$3:$BE$62,57,FALSE)</f>
        <v>41601</v>
      </c>
      <c r="E35" s="6">
        <v>10983</v>
      </c>
      <c r="F35" s="6">
        <v>8489</v>
      </c>
      <c r="G35" s="15">
        <v>19918</v>
      </c>
      <c r="H35" s="29">
        <f>VLOOKUP(B35,'[1]Summary '!$A$3:$BH$66,60,FALSE)</f>
        <v>3.24</v>
      </c>
      <c r="I35" s="6">
        <f t="shared" si="0"/>
        <v>30618</v>
      </c>
      <c r="J35" s="30">
        <f>VLOOKUP(B35,[2]NCY!$B$10:$N$71,13,FALSE)</f>
        <v>390</v>
      </c>
      <c r="K35">
        <v>3102</v>
      </c>
      <c r="L35" s="46">
        <f>VLOOKUP(B35,'[1]Summary '!$A$3:$BG$63,59,FALSE)</f>
        <v>0</v>
      </c>
      <c r="N35" s="10"/>
    </row>
    <row r="36" spans="1:14" x14ac:dyDescent="0.2">
      <c r="A36" t="s">
        <v>89</v>
      </c>
      <c r="B36">
        <v>3347</v>
      </c>
      <c r="C36" s="5" t="s">
        <v>29</v>
      </c>
      <c r="D36" s="6">
        <f>VLOOKUP(B36,'[1]Summary '!$A$3:$BE$62,57,FALSE)</f>
        <v>49922</v>
      </c>
      <c r="E36" s="6">
        <v>42915</v>
      </c>
      <c r="F36" s="6">
        <v>1458</v>
      </c>
      <c r="G36" s="15">
        <v>31800</v>
      </c>
      <c r="H36" s="29">
        <f>VLOOKUP(B36,'[1]Summary '!$A$3:$BH$66,60,FALSE)</f>
        <v>11.48</v>
      </c>
      <c r="I36" s="6">
        <f t="shared" si="0"/>
        <v>7007</v>
      </c>
      <c r="J36" s="30">
        <f>VLOOKUP(B36,[2]NCY!$B$10:$N$71,13,FALSE)</f>
        <v>90</v>
      </c>
      <c r="K36">
        <v>3347</v>
      </c>
      <c r="L36" s="68">
        <f>VLOOKUP(B36,'[1]Summary '!$A$3:$BG$63,59,FALSE)</f>
        <v>15130</v>
      </c>
      <c r="N36" s="10"/>
    </row>
    <row r="37" spans="1:14" x14ac:dyDescent="0.2">
      <c r="A37" t="s">
        <v>91</v>
      </c>
      <c r="B37">
        <v>2158</v>
      </c>
      <c r="C37" s="5" t="s">
        <v>31</v>
      </c>
      <c r="D37" s="6">
        <f>VLOOKUP(B37,'[1]Summary '!$A$3:$BE$62,57,FALSE)</f>
        <v>123935</v>
      </c>
      <c r="E37" s="6">
        <v>60417</v>
      </c>
      <c r="F37" s="6">
        <v>49011</v>
      </c>
      <c r="G37" s="15">
        <v>9762</v>
      </c>
      <c r="H37" s="29">
        <f>VLOOKUP(B37,'[1]Summary '!$A$3:$BH$66,60,FALSE)</f>
        <v>15.48</v>
      </c>
      <c r="I37" s="6">
        <f t="shared" si="0"/>
        <v>63518</v>
      </c>
      <c r="J37" s="30">
        <f>VLOOKUP(B37,[2]NCY!$B$10:$N$71,13,FALSE)</f>
        <v>127</v>
      </c>
      <c r="K37">
        <v>2158</v>
      </c>
      <c r="L37" s="68">
        <f>VLOOKUP(B37,'[1]Summary '!$A$3:$BG$63,59,FALSE)</f>
        <v>59904</v>
      </c>
      <c r="N37" s="10"/>
    </row>
    <row r="38" spans="1:14" x14ac:dyDescent="0.2">
      <c r="A38" t="s">
        <v>92</v>
      </c>
      <c r="B38">
        <v>2157</v>
      </c>
      <c r="C38" s="5" t="s">
        <v>32</v>
      </c>
      <c r="D38" s="6">
        <f>VLOOKUP(B38,'[1]Summary '!$A$3:$BE$62,57,FALSE)</f>
        <v>81202</v>
      </c>
      <c r="E38" s="6">
        <v>32774</v>
      </c>
      <c r="F38" s="6">
        <v>27111</v>
      </c>
      <c r="G38" s="15">
        <v>53245</v>
      </c>
      <c r="H38" s="29">
        <f>VLOOKUP(B38,'[1]Summary '!$A$3:$BH$66,60,FALSE)</f>
        <v>11.02</v>
      </c>
      <c r="I38" s="6">
        <f t="shared" si="0"/>
        <v>48428</v>
      </c>
      <c r="J38" s="30">
        <f>VLOOKUP(B38,[2]NCY!$B$10:$N$71,13,FALSE)</f>
        <v>128</v>
      </c>
      <c r="K38">
        <v>2157</v>
      </c>
      <c r="L38" s="46">
        <f>VLOOKUP(B38,'[1]Summary '!$A$3:$BG$63,59,FALSE)</f>
        <v>22265</v>
      </c>
      <c r="N38" s="10"/>
    </row>
    <row r="39" spans="1:14" x14ac:dyDescent="0.2">
      <c r="A39" t="s">
        <v>93</v>
      </c>
      <c r="B39">
        <v>3421</v>
      </c>
      <c r="C39" s="5" t="s">
        <v>33</v>
      </c>
      <c r="D39" s="6">
        <f>VLOOKUP(B39,'[1]Summary '!$A$3:$BE$62,57,FALSE)</f>
        <v>770</v>
      </c>
      <c r="E39" s="6">
        <v>-3581</v>
      </c>
      <c r="F39" s="6">
        <v>-29974</v>
      </c>
      <c r="G39" s="15">
        <v>26282</v>
      </c>
      <c r="H39" s="29">
        <f>VLOOKUP(B39,'[1]Summary '!$A$3:$BH$66,60,FALSE)</f>
        <v>0.1</v>
      </c>
      <c r="I39" s="6">
        <f t="shared" si="0"/>
        <v>4351</v>
      </c>
      <c r="J39" s="30">
        <f>VLOOKUP(B39,[2]NCY!$B$10:$N$71,13,FALSE)</f>
        <v>161</v>
      </c>
      <c r="K39">
        <v>3421</v>
      </c>
      <c r="L39" s="46">
        <f>VLOOKUP(B39,'[1]Summary '!$A$3:$BG$63,59,FALSE)</f>
        <v>0</v>
      </c>
      <c r="N39" s="10"/>
    </row>
    <row r="40" spans="1:14" x14ac:dyDescent="0.2">
      <c r="A40" t="s">
        <v>94</v>
      </c>
      <c r="B40">
        <v>3424</v>
      </c>
      <c r="C40" s="5" t="s">
        <v>34</v>
      </c>
      <c r="D40" s="6">
        <f>VLOOKUP(B40,'[1]Summary '!$A$3:$BE$62,57,FALSE)</f>
        <v>19477</v>
      </c>
      <c r="E40" s="6">
        <v>23414</v>
      </c>
      <c r="F40" s="6">
        <v>67502</v>
      </c>
      <c r="G40" s="19">
        <v>31281</v>
      </c>
      <c r="H40" s="29">
        <f>VLOOKUP(B40,'[1]Summary '!$A$3:$BH$66,60,FALSE)</f>
        <v>1.59</v>
      </c>
      <c r="I40" s="6">
        <f t="shared" si="0"/>
        <v>-3937</v>
      </c>
      <c r="J40" s="30">
        <f>VLOOKUP(B40,[2]NCY!$B$10:$N$71,13,FALSE)</f>
        <v>319</v>
      </c>
      <c r="K40">
        <v>3424</v>
      </c>
      <c r="L40" s="46">
        <f>VLOOKUP(B40,'[1]Summary '!$A$3:$BG$63,59,FALSE)</f>
        <v>0</v>
      </c>
      <c r="N40" s="10"/>
    </row>
    <row r="41" spans="1:14" x14ac:dyDescent="0.2">
      <c r="A41" t="s">
        <v>95</v>
      </c>
      <c r="B41">
        <v>3094</v>
      </c>
      <c r="C41" s="5" t="s">
        <v>35</v>
      </c>
      <c r="D41" s="6">
        <f>VLOOKUP(B41,'[1]Summary '!$A$3:$BE$62,57,FALSE)</f>
        <v>82370</v>
      </c>
      <c r="E41" s="6">
        <v>84181</v>
      </c>
      <c r="F41" s="6">
        <v>71359</v>
      </c>
      <c r="G41" s="15">
        <v>19105</v>
      </c>
      <c r="H41" s="29">
        <f>VLOOKUP(B41,'[1]Summary '!$A$3:$BH$66,60,FALSE)</f>
        <v>9.68</v>
      </c>
      <c r="I41" s="6">
        <f t="shared" si="0"/>
        <v>-1811</v>
      </c>
      <c r="J41" s="30">
        <f>VLOOKUP(B41,[2]NCY!$B$10:$N$71,13,FALSE)</f>
        <v>211</v>
      </c>
      <c r="K41">
        <v>3094</v>
      </c>
      <c r="L41" s="68">
        <f>VLOOKUP(B41,'[1]Summary '!$A$3:$BG$63,59,FALSE)</f>
        <v>14268</v>
      </c>
      <c r="N41" s="10"/>
    </row>
    <row r="42" spans="1:14" x14ac:dyDescent="0.2">
      <c r="A42" t="s">
        <v>96</v>
      </c>
      <c r="B42">
        <v>3107</v>
      </c>
      <c r="C42" s="5" t="s">
        <v>36</v>
      </c>
      <c r="D42" s="6">
        <f>VLOOKUP(B42,'[1]Summary '!$A$3:$BE$62,57,FALSE)</f>
        <v>30021</v>
      </c>
      <c r="E42" s="6">
        <v>63464</v>
      </c>
      <c r="F42" s="6">
        <v>38132</v>
      </c>
      <c r="G42" s="15">
        <v>-821</v>
      </c>
      <c r="H42" s="29">
        <f>VLOOKUP(B42,'[1]Summary '!$A$3:$BH$66,60,FALSE)</f>
        <v>5.98</v>
      </c>
      <c r="I42" s="6">
        <f t="shared" si="0"/>
        <v>-33443</v>
      </c>
      <c r="J42" s="30">
        <f>VLOOKUP(B42,[2]NCY!$B$10:$N$71,13,FALSE)</f>
        <v>96</v>
      </c>
      <c r="K42">
        <v>3107</v>
      </c>
      <c r="L42" s="46">
        <f>VLOOKUP(B42,'[1]Summary '!$A$3:$BG$63,59,FALSE)</f>
        <v>0</v>
      </c>
      <c r="N42" s="10"/>
    </row>
    <row r="43" spans="1:14" x14ac:dyDescent="0.2">
      <c r="A43" t="s">
        <v>122</v>
      </c>
      <c r="B43">
        <v>3448</v>
      </c>
      <c r="C43" s="5" t="s">
        <v>123</v>
      </c>
      <c r="D43" s="6">
        <f>VLOOKUP(B43,'[1]Summary '!$A$3:$BE$62,57,FALSE)</f>
        <v>-85275</v>
      </c>
      <c r="E43" s="6">
        <v>-87495</v>
      </c>
      <c r="F43" s="6">
        <v>-81020</v>
      </c>
      <c r="G43" s="15">
        <v>-821</v>
      </c>
      <c r="H43" s="29">
        <f>VLOOKUP(B43,'[1]Summary '!$A$3:$BH$66,60,FALSE)</f>
        <v>-9.32</v>
      </c>
      <c r="I43" s="6">
        <f t="shared" si="0"/>
        <v>2220</v>
      </c>
      <c r="J43" s="30">
        <f>VLOOKUP(B43,[2]NCY!$B$10:$N$71,13,FALSE)</f>
        <v>206</v>
      </c>
      <c r="K43">
        <v>3107</v>
      </c>
      <c r="L43" s="46">
        <f>VLOOKUP(B43,'[1]Summary '!$A$3:$BG$63,59,FALSE)</f>
        <v>0</v>
      </c>
      <c r="N43" s="10"/>
    </row>
    <row r="44" spans="1:14" x14ac:dyDescent="0.2">
      <c r="A44" t="s">
        <v>115</v>
      </c>
      <c r="B44">
        <v>2000</v>
      </c>
      <c r="C44" s="5" t="s">
        <v>55</v>
      </c>
      <c r="D44" s="6">
        <f>VLOOKUP(B44,'[1]Summary '!$A$3:$BE$62,57,FALSE)</f>
        <v>8900</v>
      </c>
      <c r="E44" s="6">
        <v>-9581</v>
      </c>
      <c r="F44" s="6">
        <v>4795</v>
      </c>
      <c r="G44" s="15">
        <v>55110</v>
      </c>
      <c r="H44" s="29">
        <f>VLOOKUP(B44,'[1]Summary '!$A$3:$BH$66,60,FALSE)</f>
        <v>0.64</v>
      </c>
      <c r="I44" s="6">
        <f t="shared" si="0"/>
        <v>18481</v>
      </c>
      <c r="J44" s="30">
        <f>VLOOKUP(B44,[2]NCY!$B$10:$N$71,13,FALSE)</f>
        <v>229</v>
      </c>
      <c r="K44">
        <v>2000</v>
      </c>
      <c r="L44" s="46">
        <f>VLOOKUP(B44,'[1]Summary '!$A$3:$BG$63,59,FALSE)</f>
        <v>0</v>
      </c>
      <c r="N44" s="10"/>
    </row>
    <row r="45" spans="1:14" x14ac:dyDescent="0.2">
      <c r="A45" t="s">
        <v>97</v>
      </c>
      <c r="B45">
        <v>3425</v>
      </c>
      <c r="C45" s="5" t="s">
        <v>37</v>
      </c>
      <c r="D45" s="6">
        <f>VLOOKUP(B45,'[1]Summary '!$A$3:$BE$62,57,FALSE)</f>
        <v>40720</v>
      </c>
      <c r="E45" s="6">
        <v>63466</v>
      </c>
      <c r="F45" s="6">
        <v>85340</v>
      </c>
      <c r="G45" s="15">
        <v>66755</v>
      </c>
      <c r="H45" s="29">
        <f>VLOOKUP(B45,'[1]Summary '!$A$3:$BH$66,60,FALSE)</f>
        <v>5.0199999999999996</v>
      </c>
      <c r="I45" s="6">
        <f t="shared" si="0"/>
        <v>-22746</v>
      </c>
      <c r="J45" s="30">
        <f>VLOOKUP(B45,[2]NCY!$B$10:$N$71,13,FALSE)</f>
        <v>208</v>
      </c>
      <c r="K45">
        <v>3425</v>
      </c>
      <c r="L45" s="46">
        <f>VLOOKUP(B45,'[1]Summary '!$A$3:$BG$63,59,FALSE)</f>
        <v>0</v>
      </c>
      <c r="N45" s="10"/>
    </row>
    <row r="46" spans="1:14" x14ac:dyDescent="0.2">
      <c r="A46" t="s">
        <v>98</v>
      </c>
      <c r="B46">
        <v>3105</v>
      </c>
      <c r="C46" s="5" t="s">
        <v>38</v>
      </c>
      <c r="D46" s="6">
        <f>VLOOKUP(B46,'[1]Summary '!$A$3:$BE$62,57,FALSE)</f>
        <v>94641</v>
      </c>
      <c r="E46" s="6">
        <v>90259</v>
      </c>
      <c r="F46" s="6">
        <v>76892</v>
      </c>
      <c r="G46" s="15">
        <v>12749</v>
      </c>
      <c r="H46" s="29">
        <f>VLOOKUP(B46,'[1]Summary '!$A$3:$BH$66,60,FALSE)</f>
        <v>11.3</v>
      </c>
      <c r="I46" s="6">
        <f t="shared" si="0"/>
        <v>4382</v>
      </c>
      <c r="J46" s="30">
        <f>VLOOKUP(B46,[2]NCY!$B$10:$N$71,13,FALSE)</f>
        <v>176</v>
      </c>
      <c r="K46">
        <v>3105</v>
      </c>
      <c r="L46" s="68">
        <f>VLOOKUP(B46,'[1]Summary '!$A$3:$BG$63,59,FALSE)</f>
        <v>27667</v>
      </c>
      <c r="N46" s="10"/>
    </row>
    <row r="47" spans="1:14" x14ac:dyDescent="0.2">
      <c r="A47" t="s">
        <v>99</v>
      </c>
      <c r="B47">
        <v>3109</v>
      </c>
      <c r="C47" s="5" t="s">
        <v>39</v>
      </c>
      <c r="D47" s="6">
        <f>VLOOKUP(B47,'[1]Summary '!$A$3:$BE$62,57,FALSE)</f>
        <v>20300</v>
      </c>
      <c r="E47" s="6">
        <v>28463</v>
      </c>
      <c r="F47" s="6">
        <v>10332</v>
      </c>
      <c r="G47" s="15">
        <v>48083</v>
      </c>
      <c r="H47" s="29">
        <f>VLOOKUP(B47,'[1]Summary '!$A$3:$BH$66,60,FALSE)</f>
        <v>3.95</v>
      </c>
      <c r="I47" s="6">
        <f t="shared" si="0"/>
        <v>-8163</v>
      </c>
      <c r="J47" s="30">
        <f>VLOOKUP(B47,[2]NCY!$B$10:$N$71,13,FALSE)</f>
        <v>101</v>
      </c>
      <c r="K47">
        <v>3109</v>
      </c>
      <c r="L47" s="46">
        <f>VLOOKUP(B47,'[1]Summary '!$A$3:$BG$63,59,FALSE)</f>
        <v>0</v>
      </c>
      <c r="N47" s="10"/>
    </row>
    <row r="48" spans="1:14" x14ac:dyDescent="0.2">
      <c r="A48" t="s">
        <v>106</v>
      </c>
      <c r="B48">
        <v>3035</v>
      </c>
      <c r="C48" s="5" t="s">
        <v>46</v>
      </c>
      <c r="D48" s="6">
        <f>VLOOKUP(B48,'[1]Summary '!$A$3:$BE$62,57,FALSE)</f>
        <v>8631</v>
      </c>
      <c r="E48" s="6">
        <v>9225</v>
      </c>
      <c r="F48" s="6">
        <v>-2020</v>
      </c>
      <c r="G48" s="15">
        <v>53929</v>
      </c>
      <c r="H48" s="29">
        <f>VLOOKUP(B48,'[1]Summary '!$A$3:$BH$66,60,FALSE)</f>
        <v>0.88</v>
      </c>
      <c r="I48" s="6">
        <f t="shared" si="0"/>
        <v>-594</v>
      </c>
      <c r="J48" s="30">
        <f>VLOOKUP(B48,[2]NCY!$B$10:$N$71,13,FALSE)</f>
        <v>171</v>
      </c>
      <c r="K48">
        <v>3035</v>
      </c>
      <c r="L48" s="46">
        <f>VLOOKUP(B48,'[1]Summary '!$A$3:$BG$63,59,FALSE)</f>
        <v>0</v>
      </c>
      <c r="N48" s="10"/>
    </row>
    <row r="49" spans="1:14" x14ac:dyDescent="0.2">
      <c r="A49" t="s">
        <v>120</v>
      </c>
      <c r="B49">
        <v>3446</v>
      </c>
      <c r="C49" s="5" t="s">
        <v>121</v>
      </c>
      <c r="D49" s="6">
        <f>VLOOKUP(B49,'[1]Summary '!$A$3:$BE$62,57,FALSE)</f>
        <v>80848</v>
      </c>
      <c r="E49" s="6">
        <v>82427</v>
      </c>
      <c r="F49" s="6">
        <v>85288</v>
      </c>
      <c r="G49" s="15" t="s">
        <v>119</v>
      </c>
      <c r="H49" s="29">
        <f>VLOOKUP(B49,'[1]Summary '!$A$3:$BH$66,60,FALSE)</f>
        <v>8.27</v>
      </c>
      <c r="I49" s="6">
        <f t="shared" si="0"/>
        <v>-1579</v>
      </c>
      <c r="J49" s="30">
        <f>VLOOKUP(B49,[2]NCY!$B$10:$N$71,13,FALSE)</f>
        <v>220</v>
      </c>
      <c r="L49" s="68">
        <f>VLOOKUP(B49,'[1]Summary '!$A$3:$BG$63,59,FALSE)</f>
        <v>2648</v>
      </c>
      <c r="N49" s="10"/>
    </row>
    <row r="50" spans="1:14" x14ac:dyDescent="0.2">
      <c r="A50" t="s">
        <v>100</v>
      </c>
      <c r="B50">
        <v>3032</v>
      </c>
      <c r="C50" s="5" t="s">
        <v>40</v>
      </c>
      <c r="D50" s="6">
        <f>VLOOKUP(B50,'[1]Summary '!$A$3:$BE$62,57,FALSE)</f>
        <v>86335</v>
      </c>
      <c r="E50" s="6">
        <v>94934</v>
      </c>
      <c r="F50" s="6">
        <v>64415</v>
      </c>
      <c r="G50" s="15">
        <v>22750</v>
      </c>
      <c r="H50" s="29">
        <f>VLOOKUP(B50,'[1]Summary '!$A$3:$BH$66,60,FALSE)</f>
        <v>7.08</v>
      </c>
      <c r="I50" s="6">
        <f t="shared" si="0"/>
        <v>-8599</v>
      </c>
      <c r="J50" s="30">
        <f>VLOOKUP(B50,[2]NCY!$B$10:$N$71,13,FALSE)</f>
        <v>279</v>
      </c>
      <c r="K50">
        <v>3032</v>
      </c>
      <c r="L50" s="46">
        <f>VLOOKUP(B50,'[1]Summary '!$A$3:$BG$63,59,FALSE)</f>
        <v>0</v>
      </c>
      <c r="N50" s="10"/>
    </row>
    <row r="51" spans="1:14" x14ac:dyDescent="0.2">
      <c r="A51" t="s">
        <v>101</v>
      </c>
      <c r="B51">
        <v>3034</v>
      </c>
      <c r="C51" s="5" t="s">
        <v>41</v>
      </c>
      <c r="D51" s="6">
        <f>VLOOKUP(B51,'[1]Summary '!$A$3:$BE$62,57,FALSE)</f>
        <v>-81825</v>
      </c>
      <c r="E51" s="6">
        <v>-53537</v>
      </c>
      <c r="F51" s="6">
        <v>-5552</v>
      </c>
      <c r="G51" s="15">
        <v>13556</v>
      </c>
      <c r="H51" s="29">
        <f>VLOOKUP(B51,'[1]Summary '!$A$3:$BH$66,60,FALSE)</f>
        <v>-12.27</v>
      </c>
      <c r="I51" s="6">
        <f t="shared" si="0"/>
        <v>-28288</v>
      </c>
      <c r="J51" s="30">
        <f>VLOOKUP(B51,[2]NCY!$B$10:$N$71,13,FALSE)</f>
        <v>174</v>
      </c>
      <c r="K51">
        <v>3034</v>
      </c>
      <c r="L51" s="46">
        <f>VLOOKUP(B51,'[1]Summary '!$A$3:$BG$63,59,FALSE)</f>
        <v>0</v>
      </c>
      <c r="N51" s="10"/>
    </row>
    <row r="52" spans="1:14" x14ac:dyDescent="0.2">
      <c r="A52" t="s">
        <v>102</v>
      </c>
      <c r="B52">
        <v>3033</v>
      </c>
      <c r="C52" s="5" t="s">
        <v>42</v>
      </c>
      <c r="D52" s="6">
        <f>VLOOKUP(B52,'[1]Summary '!$A$3:$BE$62,57,FALSE)</f>
        <v>-4987</v>
      </c>
      <c r="E52" s="6">
        <v>54799</v>
      </c>
      <c r="F52" s="6">
        <v>27951</v>
      </c>
      <c r="G52" s="15">
        <v>33903</v>
      </c>
      <c r="H52" s="29">
        <f>VLOOKUP(B52,'[1]Summary '!$A$3:$BH$66,60,FALSE)</f>
        <v>-0.56999999999999995</v>
      </c>
      <c r="I52" s="6">
        <f t="shared" si="0"/>
        <v>-59786</v>
      </c>
      <c r="J52" s="30">
        <f>VLOOKUP(B52,[2]NCY!$B$10:$N$71,13,FALSE)</f>
        <v>228</v>
      </c>
      <c r="K52">
        <v>3033</v>
      </c>
      <c r="L52" s="46">
        <f>VLOOKUP(B52,'[1]Summary '!$A$3:$BG$63,59,FALSE)</f>
        <v>0</v>
      </c>
      <c r="N52" s="10"/>
    </row>
    <row r="53" spans="1:14" x14ac:dyDescent="0.2">
      <c r="A53" t="s">
        <v>103</v>
      </c>
      <c r="B53">
        <v>3422</v>
      </c>
      <c r="C53" s="5" t="s">
        <v>43</v>
      </c>
      <c r="D53" s="6">
        <f>VLOOKUP(B53,'[1]Summary '!$A$3:$BE$62,57,FALSE)</f>
        <v>39096</v>
      </c>
      <c r="E53" s="6">
        <v>57595</v>
      </c>
      <c r="F53" s="6">
        <v>114956</v>
      </c>
      <c r="G53" s="15">
        <v>125953</v>
      </c>
      <c r="H53" s="29">
        <f>VLOOKUP(B53,'[1]Summary '!$A$3:$BH$66,60,FALSE)</f>
        <v>2.7</v>
      </c>
      <c r="I53" s="6">
        <f t="shared" si="0"/>
        <v>-18499</v>
      </c>
      <c r="J53" s="30">
        <f>VLOOKUP(B53,[2]NCY!$B$10:$N$71,13,FALSE)</f>
        <v>416</v>
      </c>
      <c r="K53">
        <v>3422</v>
      </c>
      <c r="L53" s="46">
        <f>VLOOKUP(B53,'[1]Summary '!$A$3:$BG$63,59,FALSE)</f>
        <v>0</v>
      </c>
      <c r="N53" s="10"/>
    </row>
    <row r="54" spans="1:14" x14ac:dyDescent="0.2">
      <c r="A54" t="s">
        <v>104</v>
      </c>
      <c r="B54">
        <v>2248</v>
      </c>
      <c r="C54" s="5" t="s">
        <v>44</v>
      </c>
      <c r="D54" s="6">
        <f>VLOOKUP(B54,'[1]Summary '!$A$3:$BE$62,57,FALSE)</f>
        <v>21986</v>
      </c>
      <c r="E54" s="6">
        <v>9223</v>
      </c>
      <c r="F54" s="6">
        <v>12175</v>
      </c>
      <c r="G54" s="15">
        <v>17188</v>
      </c>
      <c r="H54" s="29">
        <f>VLOOKUP(B54,'[1]Summary '!$A$3:$BH$66,60,FALSE)</f>
        <v>6.93</v>
      </c>
      <c r="I54" s="6">
        <f t="shared" si="0"/>
        <v>12763</v>
      </c>
      <c r="J54" s="30">
        <f>VLOOKUP(B54,[2]NCY!$B$10:$N$71,13,FALSE)</f>
        <v>53</v>
      </c>
      <c r="K54">
        <v>2248</v>
      </c>
      <c r="L54" s="46">
        <f>VLOOKUP(B54,'[1]Summary '!$A$3:$BG$63,59,FALSE)</f>
        <v>0</v>
      </c>
      <c r="N54" s="10"/>
    </row>
    <row r="55" spans="1:14" x14ac:dyDescent="0.2">
      <c r="A55" t="s">
        <v>105</v>
      </c>
      <c r="B55">
        <v>3103</v>
      </c>
      <c r="C55" s="5" t="s">
        <v>45</v>
      </c>
      <c r="D55" s="6">
        <f>VLOOKUP(B55,'[1]Summary '!$A$3:$BE$62,57,FALSE)</f>
        <v>4863</v>
      </c>
      <c r="E55" s="6">
        <v>9580</v>
      </c>
      <c r="F55" s="6">
        <v>40753</v>
      </c>
      <c r="G55" s="15">
        <v>47965</v>
      </c>
      <c r="H55" s="29">
        <f>VLOOKUP(B55,'[1]Summary '!$A$3:$BH$66,60,FALSE)</f>
        <v>1.28</v>
      </c>
      <c r="I55" s="6">
        <f t="shared" si="0"/>
        <v>-4717</v>
      </c>
      <c r="J55" s="30">
        <f>VLOOKUP(B55,[2]NCY!$B$10:$N$71,13,FALSE)</f>
        <v>62</v>
      </c>
      <c r="K55">
        <v>3103</v>
      </c>
      <c r="L55" s="46">
        <f>VLOOKUP(B55,'[1]Summary '!$A$3:$BG$63,59,FALSE)</f>
        <v>0</v>
      </c>
      <c r="N55" s="10"/>
    </row>
    <row r="56" spans="1:14" x14ac:dyDescent="0.2">
      <c r="A56" t="s">
        <v>107</v>
      </c>
      <c r="B56">
        <v>2160</v>
      </c>
      <c r="C56" s="5" t="s">
        <v>47</v>
      </c>
      <c r="D56" s="6">
        <f>VLOOKUP(B56,'[1]Summary '!$A$3:$BE$62,57,FALSE)</f>
        <v>29346</v>
      </c>
      <c r="E56" s="6">
        <v>35886</v>
      </c>
      <c r="F56" s="6">
        <v>31066</v>
      </c>
      <c r="G56" s="15">
        <v>74633</v>
      </c>
      <c r="H56" s="29">
        <f>VLOOKUP(B56,'[1]Summary '!$A$3:$BH$66,60,FALSE)</f>
        <v>3.23</v>
      </c>
      <c r="I56" s="6">
        <f t="shared" si="0"/>
        <v>-6540</v>
      </c>
      <c r="J56" s="30">
        <f>VLOOKUP(B56,[2]NCY!$B$10:$N$71,13,FALSE)</f>
        <v>135</v>
      </c>
      <c r="K56">
        <v>2160</v>
      </c>
      <c r="L56" s="46">
        <f>VLOOKUP(B56,'[1]Summary '!$A$3:$BG$63,59,FALSE)</f>
        <v>0</v>
      </c>
      <c r="N56" s="10"/>
    </row>
    <row r="57" spans="1:14" x14ac:dyDescent="0.2">
      <c r="A57" t="s">
        <v>108</v>
      </c>
      <c r="B57">
        <v>3106</v>
      </c>
      <c r="C57" s="5" t="s">
        <v>48</v>
      </c>
      <c r="D57" s="6">
        <f>VLOOKUP(B57,'[1]Summary '!$A$3:$BE$62,57,FALSE)</f>
        <v>17302</v>
      </c>
      <c r="E57" s="6">
        <v>17897</v>
      </c>
      <c r="F57" s="6">
        <v>7475</v>
      </c>
      <c r="G57" s="15">
        <v>37816</v>
      </c>
      <c r="H57" s="29">
        <f>VLOOKUP(B57,'[1]Summary '!$A$3:$BH$66,60,FALSE)</f>
        <v>5.18</v>
      </c>
      <c r="I57" s="6">
        <f t="shared" si="0"/>
        <v>-595</v>
      </c>
      <c r="J57" s="30">
        <f>VLOOKUP(B57,[2]NCY!$B$10:$N$71,13,FALSE)</f>
        <v>68</v>
      </c>
      <c r="K57">
        <v>3106</v>
      </c>
      <c r="L57" s="46">
        <f>VLOOKUP(B57,'[1]Summary '!$A$3:$BG$63,59,FALSE)</f>
        <v>0</v>
      </c>
      <c r="N57" s="10"/>
    </row>
    <row r="58" spans="1:14" x14ac:dyDescent="0.2">
      <c r="A58" t="s">
        <v>109</v>
      </c>
      <c r="B58">
        <v>2249</v>
      </c>
      <c r="C58" s="5" t="s">
        <v>49</v>
      </c>
      <c r="D58" s="6">
        <f>VLOOKUP(B58,'[1]Summary '!$A$3:$BE$62,57,FALSE)</f>
        <v>75211</v>
      </c>
      <c r="E58" s="6">
        <v>50125</v>
      </c>
      <c r="F58" s="6">
        <v>60265</v>
      </c>
      <c r="G58" s="15">
        <v>27796</v>
      </c>
      <c r="H58" s="29">
        <f>VLOOKUP(B58,'[1]Summary '!$A$3:$BH$66,60,FALSE)</f>
        <v>9.1300000000000008</v>
      </c>
      <c r="I58" s="6">
        <f t="shared" si="0"/>
        <v>25086</v>
      </c>
      <c r="J58" s="30">
        <f>VLOOKUP(B58,[2]NCY!$B$10:$N$71,13,FALSE)</f>
        <v>188</v>
      </c>
      <c r="K58">
        <v>2249</v>
      </c>
      <c r="L58" s="46">
        <f>VLOOKUP(B58,'[1]Summary '!$A$3:$BG$63,59,FALSE)</f>
        <v>9309</v>
      </c>
      <c r="N58" s="10"/>
    </row>
    <row r="59" spans="1:14" x14ac:dyDescent="0.2">
      <c r="A59" t="s">
        <v>110</v>
      </c>
      <c r="B59">
        <v>2250</v>
      </c>
      <c r="C59" s="5" t="s">
        <v>50</v>
      </c>
      <c r="D59" s="6">
        <f>VLOOKUP(B59,'[1]Summary '!$A$3:$BE$62,57,FALSE)</f>
        <v>91652</v>
      </c>
      <c r="E59" s="6">
        <v>113068</v>
      </c>
      <c r="F59" s="6">
        <v>73912</v>
      </c>
      <c r="G59" s="15">
        <v>42067</v>
      </c>
      <c r="H59" s="29">
        <f>VLOOKUP(B59,'[1]Summary '!$A$3:$BH$66,60,FALSE)</f>
        <v>6.92</v>
      </c>
      <c r="I59" s="6">
        <f t="shared" si="0"/>
        <v>-21416</v>
      </c>
      <c r="J59" s="30">
        <f>VLOOKUP(B59,[2]NCY!$B$10:$N$71,13,FALSE)</f>
        <v>331</v>
      </c>
      <c r="K59">
        <v>2250</v>
      </c>
      <c r="L59" s="46">
        <f>VLOOKUP(B59,'[1]Summary '!$A$3:$BG$63,59,FALSE)</f>
        <v>0</v>
      </c>
      <c r="N59" s="10"/>
    </row>
    <row r="60" spans="1:14" x14ac:dyDescent="0.2">
      <c r="A60" t="s">
        <v>111</v>
      </c>
      <c r="B60">
        <v>3125</v>
      </c>
      <c r="C60" s="5" t="s">
        <v>51</v>
      </c>
      <c r="D60" s="6">
        <f>VLOOKUP(B60,'[1]Summary '!$A$3:$BE$62,57,FALSE)</f>
        <v>28518</v>
      </c>
      <c r="E60" s="6">
        <v>27758</v>
      </c>
      <c r="F60" s="6">
        <v>55370</v>
      </c>
      <c r="G60" s="15">
        <v>48717</v>
      </c>
      <c r="H60" s="29">
        <f>VLOOKUP(B60,'[1]Summary '!$A$3:$BH$66,60,FALSE)</f>
        <v>1.48</v>
      </c>
      <c r="I60" s="6">
        <f t="shared" si="0"/>
        <v>760</v>
      </c>
      <c r="J60" s="30">
        <f>VLOOKUP(B60,[2]NCY!$B$10:$N$71,13,FALSE)</f>
        <v>532</v>
      </c>
      <c r="K60">
        <v>3125</v>
      </c>
      <c r="L60" s="46">
        <f>VLOOKUP(B60,'[1]Summary '!$A$3:$BG$63,59,FALSE)</f>
        <v>0</v>
      </c>
      <c r="N60" s="10"/>
    </row>
    <row r="61" spans="1:14" x14ac:dyDescent="0.2">
      <c r="A61" t="s">
        <v>112</v>
      </c>
      <c r="B61">
        <v>2251</v>
      </c>
      <c r="C61" s="5" t="s">
        <v>52</v>
      </c>
      <c r="D61" s="6">
        <f>VLOOKUP(B61,'[1]Summary '!$A$3:$BE$62,57,FALSE)</f>
        <v>27213</v>
      </c>
      <c r="E61" s="6">
        <v>30683</v>
      </c>
      <c r="F61" s="6">
        <v>38378</v>
      </c>
      <c r="G61" s="15">
        <v>37534</v>
      </c>
      <c r="H61" s="29">
        <f>VLOOKUP(B61,'[1]Summary '!$A$3:$BH$66,60,FALSE)</f>
        <v>3.37</v>
      </c>
      <c r="I61" s="6">
        <f t="shared" si="0"/>
        <v>-3470</v>
      </c>
      <c r="J61" s="30">
        <f>VLOOKUP(B61,[2]NCY!$B$10:$N$71,13,FALSE)</f>
        <v>203</v>
      </c>
      <c r="K61">
        <v>2251</v>
      </c>
      <c r="L61" s="46">
        <f>VLOOKUP(B61,'[1]Summary '!$A$3:$BG$63,59,FALSE)</f>
        <v>0</v>
      </c>
      <c r="N61" s="10"/>
    </row>
    <row r="62" spans="1:14" x14ac:dyDescent="0.2">
      <c r="A62" t="s">
        <v>113</v>
      </c>
      <c r="B62">
        <v>2162</v>
      </c>
      <c r="C62" s="5" t="s">
        <v>53</v>
      </c>
      <c r="D62" s="6">
        <f>VLOOKUP(B62,'[1]Summary '!$A$3:$BE$62,57,FALSE)</f>
        <v>-13870</v>
      </c>
      <c r="E62" s="6">
        <v>8108</v>
      </c>
      <c r="F62" s="6">
        <v>13439</v>
      </c>
      <c r="G62" s="15">
        <v>53133</v>
      </c>
      <c r="H62" s="29">
        <f>VLOOKUP(B62,'[1]Summary '!$A$3:$BH$66,60,FALSE)</f>
        <v>-1.95</v>
      </c>
      <c r="I62" s="6">
        <f t="shared" si="0"/>
        <v>-21978</v>
      </c>
      <c r="J62" s="30">
        <f>VLOOKUP(B62,[2]NCY!$B$10:$N$71,13,FALSE)</f>
        <v>180</v>
      </c>
      <c r="K62">
        <v>2162</v>
      </c>
      <c r="L62" s="46">
        <f>VLOOKUP(B62,'[1]Summary '!$A$3:$BG$63,59,FALSE)</f>
        <v>0</v>
      </c>
      <c r="N62" s="10"/>
    </row>
    <row r="63" spans="1:14" x14ac:dyDescent="0.2">
      <c r="A63" t="s">
        <v>114</v>
      </c>
      <c r="B63">
        <v>3423</v>
      </c>
      <c r="C63" s="5" t="s">
        <v>54</v>
      </c>
      <c r="D63" s="6">
        <f>VLOOKUP(B63,'[1]Summary '!$A$3:$BE$62,57,FALSE)</f>
        <v>24820</v>
      </c>
      <c r="E63" s="6">
        <v>38282</v>
      </c>
      <c r="F63" s="6">
        <v>44089</v>
      </c>
      <c r="G63" s="15">
        <v>26173</v>
      </c>
      <c r="H63" s="29">
        <f>VLOOKUP(B63,'[1]Summary '!$A$3:$BH$66,60,FALSE)</f>
        <v>2.91</v>
      </c>
      <c r="I63" s="6">
        <f t="shared" si="0"/>
        <v>-13462</v>
      </c>
      <c r="J63" s="30">
        <f>VLOOKUP(B63,[2]NCY!$B$10:$N$71,13,FALSE)</f>
        <v>240</v>
      </c>
      <c r="K63">
        <v>3423</v>
      </c>
      <c r="L63" s="46">
        <f>VLOOKUP(B63,'[1]Summary '!$A$3:$BG$63,59,FALSE)</f>
        <v>0</v>
      </c>
      <c r="N63" s="10"/>
    </row>
    <row r="64" spans="1:14" ht="13.5" thickBot="1" x14ac:dyDescent="0.25">
      <c r="C64" s="5"/>
      <c r="D64" s="10"/>
      <c r="F64" s="10"/>
      <c r="G64" s="16"/>
      <c r="H64" s="52"/>
      <c r="I64" s="7"/>
      <c r="L64" s="47"/>
    </row>
    <row r="65" spans="1:14" s="2" customFormat="1" ht="13.5" thickBot="1" x14ac:dyDescent="0.25">
      <c r="C65" s="2" t="s">
        <v>56</v>
      </c>
      <c r="D65" s="17">
        <f>SUM(D7:D63)</f>
        <v>2145277</v>
      </c>
      <c r="E65" s="17">
        <f>SUM(E7:E63)</f>
        <v>2262933</v>
      </c>
      <c r="F65" s="17">
        <f>SUM(F7:F63)</f>
        <v>2173471</v>
      </c>
      <c r="G65" s="35">
        <v>2539680</v>
      </c>
      <c r="H65" s="51">
        <f>'[1]Summary '!$BH$72</f>
        <v>4.49</v>
      </c>
      <c r="I65" s="8">
        <f>SUM(I7:I64)</f>
        <v>-117656</v>
      </c>
      <c r="J65" s="34">
        <f>SUM(J7:J64)</f>
        <v>11298</v>
      </c>
      <c r="K65" s="20">
        <f>SUM(K7:K64)</f>
        <v>150140</v>
      </c>
      <c r="L65" s="34">
        <f>SUM(L7:L63)</f>
        <v>262924</v>
      </c>
      <c r="M65" s="69"/>
      <c r="N65" s="69"/>
    </row>
    <row r="66" spans="1:14" x14ac:dyDescent="0.2">
      <c r="D66" s="10"/>
      <c r="F66" s="10"/>
      <c r="H66" s="53"/>
      <c r="I66" s="9"/>
      <c r="L66" s="48"/>
    </row>
    <row r="67" spans="1:14" x14ac:dyDescent="0.2">
      <c r="A67" t="s">
        <v>116</v>
      </c>
      <c r="B67">
        <v>4130</v>
      </c>
      <c r="C67" t="s">
        <v>57</v>
      </c>
      <c r="D67" s="6">
        <f>VLOOKUP(B67,'[1]Summary '!$A$3:$BE$62,57,FALSE)</f>
        <v>270602</v>
      </c>
      <c r="E67" s="11">
        <v>311768</v>
      </c>
      <c r="F67" s="11">
        <v>292784</v>
      </c>
      <c r="G67" s="15">
        <v>260287</v>
      </c>
      <c r="H67" s="29">
        <f>VLOOKUP(B67,'[1]Summary '!$A$3:$BH$66,60,FALSE)</f>
        <v>4.72</v>
      </c>
      <c r="I67" s="6">
        <f t="shared" ref="I67:I69" si="1">+D67-E67</f>
        <v>-41166</v>
      </c>
      <c r="J67" s="30">
        <f>VLOOKUP(B67,[3]NCY!$B$9:$M$23,12,FALSE)</f>
        <v>956</v>
      </c>
      <c r="K67">
        <v>4130</v>
      </c>
      <c r="L67" s="46">
        <f>VLOOKUP(B67,'[1]Summary '!$A$3:$BG$63,59,FALSE)</f>
        <v>0</v>
      </c>
    </row>
    <row r="68" spans="1:14" x14ac:dyDescent="0.2">
      <c r="A68" t="s">
        <v>117</v>
      </c>
      <c r="B68">
        <v>4608</v>
      </c>
      <c r="C68" t="s">
        <v>58</v>
      </c>
      <c r="D68" s="6">
        <f>VLOOKUP(B68,'[1]Summary '!$A$3:$BE$62,57,FALSE)</f>
        <v>320005</v>
      </c>
      <c r="E68" s="11">
        <v>207893</v>
      </c>
      <c r="F68" s="11">
        <v>200646</v>
      </c>
      <c r="G68" s="15">
        <v>181395</v>
      </c>
      <c r="H68" s="29">
        <f>VLOOKUP(B68,'[1]Summary '!$A$3:$BH$66,60,FALSE)</f>
        <v>7.33</v>
      </c>
      <c r="I68" s="6">
        <f t="shared" si="1"/>
        <v>112112</v>
      </c>
      <c r="J68" s="30">
        <f>VLOOKUP(B68,[3]NCY!$B$9:$M$23,12,FALSE)</f>
        <v>802</v>
      </c>
      <c r="K68">
        <v>4608</v>
      </c>
      <c r="L68" s="68">
        <f>VLOOKUP(B68,'[1]Summary '!$A$3:$BG$63,59,FALSE)</f>
        <v>101733</v>
      </c>
      <c r="N68" s="10"/>
    </row>
    <row r="69" spans="1:14" x14ac:dyDescent="0.2">
      <c r="A69" t="s">
        <v>118</v>
      </c>
      <c r="B69">
        <v>4607</v>
      </c>
      <c r="C69" t="s">
        <v>59</v>
      </c>
      <c r="D69" s="6">
        <f>VLOOKUP(B69,'[1]Summary '!$A$3:$BE$62,57,FALSE)</f>
        <v>126836</v>
      </c>
      <c r="E69" s="11">
        <v>195022</v>
      </c>
      <c r="F69" s="11">
        <v>97405</v>
      </c>
      <c r="G69" s="15">
        <v>195582</v>
      </c>
      <c r="H69" s="29">
        <f>VLOOKUP(B69,'[1]Summary '!$A$3:$BH$66,60,FALSE)</f>
        <v>6.74</v>
      </c>
      <c r="I69" s="6">
        <f t="shared" si="1"/>
        <v>-68186</v>
      </c>
      <c r="J69" s="30">
        <f>VLOOKUP(B69,[3]NCY!$B$9:$M$23,12,FALSE)</f>
        <v>193</v>
      </c>
      <c r="K69">
        <v>4607</v>
      </c>
      <c r="L69" s="68">
        <f>VLOOKUP(B69,'[1]Summary '!$A$3:$BG$63,59,FALSE)</f>
        <v>32797</v>
      </c>
      <c r="N69" s="10"/>
    </row>
    <row r="70" spans="1:14" ht="13.5" thickBot="1" x14ac:dyDescent="0.25">
      <c r="D70" s="10"/>
      <c r="F70" s="10"/>
      <c r="H70" s="53"/>
      <c r="I70" s="9"/>
      <c r="L70" s="47"/>
    </row>
    <row r="71" spans="1:14" s="2" customFormat="1" ht="13.5" thickBot="1" x14ac:dyDescent="0.25">
      <c r="C71" s="2" t="s">
        <v>60</v>
      </c>
      <c r="D71" s="17">
        <f>SUM(D67:D69)</f>
        <v>717443</v>
      </c>
      <c r="E71" s="17">
        <f>SUM(E67:E69)</f>
        <v>714683</v>
      </c>
      <c r="F71" s="17">
        <f>SUM(F67:F69)</f>
        <v>590835</v>
      </c>
      <c r="G71" s="17">
        <v>1529419</v>
      </c>
      <c r="H71" s="55">
        <f>'[1]Summary '!$BH$73</f>
        <v>5.99</v>
      </c>
      <c r="I71" s="12">
        <f>SUM(I67:I70)</f>
        <v>2760</v>
      </c>
      <c r="J71" s="31">
        <f>SUM(J67:J70)</f>
        <v>1951</v>
      </c>
      <c r="K71" s="21">
        <f>SUM(K67:K70)</f>
        <v>13345</v>
      </c>
      <c r="L71" s="34">
        <f>SUM(L67:L69)</f>
        <v>134530</v>
      </c>
      <c r="M71" s="69"/>
      <c r="N71" s="69"/>
    </row>
    <row r="72" spans="1:14" x14ac:dyDescent="0.2">
      <c r="D72" s="10"/>
      <c r="F72" s="10"/>
      <c r="H72" s="53"/>
      <c r="I72" s="9"/>
      <c r="L72" s="48"/>
    </row>
    <row r="73" spans="1:14" ht="13.5" thickBot="1" x14ac:dyDescent="0.25">
      <c r="F73" s="10"/>
      <c r="H73" s="54"/>
      <c r="K73" s="10"/>
      <c r="L73" s="39"/>
    </row>
    <row r="74" spans="1:14" s="2" customFormat="1" ht="13.5" thickBot="1" x14ac:dyDescent="0.25">
      <c r="C74" s="2" t="s">
        <v>61</v>
      </c>
      <c r="D74" s="63">
        <f>SUM(+D71+D65)</f>
        <v>2862720</v>
      </c>
      <c r="E74" s="63">
        <f>SUM(+E71+E65)</f>
        <v>2977616</v>
      </c>
      <c r="F74" s="63">
        <f>SUM(+F71+F65)</f>
        <v>2764306</v>
      </c>
      <c r="G74" s="18">
        <v>4282470</v>
      </c>
      <c r="H74" s="64">
        <f>'[1]Summary '!$BH$74</f>
        <v>4.79</v>
      </c>
      <c r="I74" s="65">
        <f>I71+I65</f>
        <v>-114896</v>
      </c>
      <c r="J74" s="66">
        <f>+J71+J65</f>
        <v>13249</v>
      </c>
      <c r="K74" s="66" t="e">
        <f>#REF!+K71+K65</f>
        <v>#REF!</v>
      </c>
      <c r="L74" s="67">
        <f>+L71+L65</f>
        <v>397454</v>
      </c>
      <c r="M74" s="69"/>
      <c r="N74" s="69"/>
    </row>
  </sheetData>
  <phoneticPr fontId="4" type="noConversion"/>
  <printOptions gridLines="1"/>
  <pageMargins left="0.23622047244094491" right="0.23622047244094491" top="0.15748031496062992" bottom="0.15748031496062992" header="0.31496062992125984" footer="0.31496062992125984"/>
  <pageSetup paperSize="9" scale="74" orientation="portrait" r:id="rId1"/>
  <headerFooter alignWithMargins="0">
    <oddFooter>&amp;L&amp;8&amp;Z&amp;F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Comparison</vt:lpstr>
      <vt:lpstr>Comparison!Print_Area</vt:lpstr>
      <vt:lpstr>Comparison!Print_Titles</vt:lpstr>
    </vt:vector>
  </TitlesOfParts>
  <Company>B&amp;nes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CheshiM</dc:creator>
  <cp:lastModifiedBy>Lorraine Elms</cp:lastModifiedBy>
  <cp:lastPrinted>2015-06-30T10:25:19Z</cp:lastPrinted>
  <dcterms:created xsi:type="dcterms:W3CDTF">2003-05-29T10:15:10Z</dcterms:created>
  <dcterms:modified xsi:type="dcterms:W3CDTF">2015-06-30T10:25:24Z</dcterms:modified>
</cp:coreProperties>
</file>