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345" windowWidth="28830" windowHeight="3195"/>
  </bookViews>
  <sheets>
    <sheet name="Comparison" sheetId="1" r:id="rId1"/>
  </sheets>
  <externalReferences>
    <externalReference r:id="rId2"/>
    <externalReference r:id="rId3"/>
    <externalReference r:id="rId4"/>
  </externalReferences>
  <definedNames>
    <definedName name="_xlnm.Print_Area" localSheetId="0">Comparison!$A$1:$L$72</definedName>
    <definedName name="_xlnm.Print_Titles" localSheetId="0">Comparison!$3:$4</definedName>
  </definedNames>
  <calcPr calcId="145621"/>
</workbook>
</file>

<file path=xl/calcChain.xml><?xml version="1.0" encoding="utf-8"?>
<calcChain xmlns="http://schemas.openxmlformats.org/spreadsheetml/2006/main">
  <c r="M22" i="1" l="1"/>
  <c r="M36" i="1"/>
  <c r="M37" i="1"/>
  <c r="M44" i="1"/>
  <c r="M47" i="1"/>
  <c r="M66" i="1"/>
  <c r="L67" i="1" l="1"/>
  <c r="L66" i="1"/>
  <c r="L6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N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7" i="1"/>
  <c r="J66" i="1"/>
  <c r="J67" i="1"/>
  <c r="J65" i="1"/>
  <c r="J29" i="1" l="1"/>
  <c r="J27" i="1"/>
  <c r="J26" i="1"/>
  <c r="J37" i="1"/>
  <c r="J30" i="1"/>
  <c r="J54" i="1"/>
  <c r="J60" i="1"/>
  <c r="J7" i="1"/>
  <c r="J11" i="1"/>
  <c r="J17" i="1"/>
  <c r="J16" i="1"/>
  <c r="J31" i="1"/>
  <c r="J33" i="1"/>
  <c r="J34" i="1"/>
  <c r="J52" i="1"/>
  <c r="J56" i="1"/>
  <c r="J57" i="1"/>
  <c r="J59" i="1"/>
  <c r="J15" i="1"/>
  <c r="J25" i="1"/>
  <c r="J14" i="1"/>
  <c r="J32" i="1"/>
  <c r="J23" i="1"/>
  <c r="J48" i="1"/>
  <c r="J50" i="1"/>
  <c r="J49" i="1"/>
  <c r="J46" i="1"/>
  <c r="J8" i="1"/>
  <c r="J9" i="1"/>
  <c r="J12" i="1"/>
  <c r="J13" i="1"/>
  <c r="J19" i="1"/>
  <c r="J20" i="1"/>
  <c r="J21" i="1"/>
  <c r="J22" i="1"/>
  <c r="J24" i="1"/>
  <c r="J35" i="1"/>
  <c r="J53" i="1"/>
  <c r="J44" i="1"/>
  <c r="J55" i="1"/>
  <c r="J40" i="1"/>
  <c r="J45" i="1"/>
  <c r="J58" i="1"/>
  <c r="J18" i="1"/>
  <c r="J36" i="1"/>
  <c r="J10" i="1"/>
  <c r="J38" i="1"/>
  <c r="J51" i="1"/>
  <c r="J61" i="1"/>
  <c r="J39" i="1"/>
  <c r="J43" i="1"/>
  <c r="J47" i="1"/>
  <c r="J41" i="1"/>
  <c r="J28" i="1"/>
  <c r="J42" i="1"/>
  <c r="H72" i="1" l="1"/>
  <c r="H69" i="1"/>
  <c r="H63" i="1"/>
  <c r="H67" i="1"/>
  <c r="H66" i="1"/>
  <c r="H6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7" i="1"/>
  <c r="D66" i="1"/>
  <c r="D67" i="1"/>
  <c r="D6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7" i="1"/>
  <c r="I7" i="1" s="1"/>
  <c r="N66" i="1" l="1"/>
  <c r="N36" i="1"/>
  <c r="N37" i="1"/>
  <c r="N44" i="1"/>
  <c r="N47" i="1"/>
  <c r="E63" i="1" l="1"/>
  <c r="E69" i="1"/>
  <c r="E72" i="1" s="1"/>
  <c r="F69" i="1"/>
  <c r="F63" i="1"/>
  <c r="K69" i="1"/>
  <c r="K63" i="1"/>
  <c r="J69" i="1"/>
  <c r="J63" i="1"/>
  <c r="J72" i="1" l="1"/>
  <c r="F72" i="1"/>
  <c r="K72" i="1"/>
  <c r="I66" i="1" l="1"/>
  <c r="I65" i="1"/>
  <c r="I61" i="1"/>
  <c r="I59" i="1"/>
  <c r="I57" i="1"/>
  <c r="I55" i="1"/>
  <c r="I51" i="1"/>
  <c r="I49" i="1"/>
  <c r="I47" i="1"/>
  <c r="I45" i="1"/>
  <c r="I43" i="1"/>
  <c r="I41" i="1"/>
  <c r="I39" i="1"/>
  <c r="I52" i="1"/>
  <c r="I37" i="1"/>
  <c r="I35" i="1"/>
  <c r="I33" i="1"/>
  <c r="I31" i="1"/>
  <c r="I29" i="1"/>
  <c r="I27" i="1"/>
  <c r="I25" i="1"/>
  <c r="I23" i="1"/>
  <c r="I22" i="1"/>
  <c r="I20" i="1"/>
  <c r="I18" i="1"/>
  <c r="I16" i="1"/>
  <c r="I14" i="1"/>
  <c r="I12" i="1"/>
  <c r="I10" i="1"/>
  <c r="I8" i="1"/>
  <c r="I67" i="1"/>
  <c r="I60" i="1"/>
  <c r="I58" i="1"/>
  <c r="I56" i="1"/>
  <c r="I54" i="1"/>
  <c r="I53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1" i="1"/>
  <c r="I19" i="1"/>
  <c r="I17" i="1"/>
  <c r="I15" i="1"/>
  <c r="I13" i="1"/>
  <c r="I11" i="1"/>
  <c r="I9" i="1"/>
  <c r="I69" i="1" l="1"/>
  <c r="D69" i="1"/>
  <c r="D63" i="1"/>
  <c r="I63" i="1"/>
  <c r="D72" i="1" l="1"/>
  <c r="I72" i="1"/>
  <c r="L69" i="1"/>
  <c r="L63" i="1" l="1"/>
  <c r="L72" i="1" s="1"/>
</calcChain>
</file>

<file path=xl/sharedStrings.xml><?xml version="1.0" encoding="utf-8"?>
<sst xmlns="http://schemas.openxmlformats.org/spreadsheetml/2006/main" count="139" uniqueCount="134">
  <si>
    <t>£</t>
  </si>
  <si>
    <t>%</t>
  </si>
  <si>
    <t>Bathampton Primary</t>
  </si>
  <si>
    <t>Batheaston Primary</t>
  </si>
  <si>
    <t>Bathford Primary</t>
  </si>
  <si>
    <t>Bathwick St Mary's Primary</t>
  </si>
  <si>
    <t>Bishop Sutton Primary</t>
  </si>
  <si>
    <t>Cameley Primary</t>
  </si>
  <si>
    <t>Camerton Primary</t>
  </si>
  <si>
    <t>Castle Primary</t>
  </si>
  <si>
    <t>Chandag Infants</t>
  </si>
  <si>
    <t>Chandag Junior</t>
  </si>
  <si>
    <t>Chew Magna Primary</t>
  </si>
  <si>
    <t>Combe Down Primary</t>
  </si>
  <si>
    <t>East Harptree Primary</t>
  </si>
  <si>
    <t>Oldfield Park Infants</t>
  </si>
  <si>
    <t>Farmborough Primary</t>
  </si>
  <si>
    <t>Farrington Gurney Primary</t>
  </si>
  <si>
    <t>Freshford Primary</t>
  </si>
  <si>
    <t>Longvernal Primary</t>
  </si>
  <si>
    <t>Marksbury Primary</t>
  </si>
  <si>
    <t>Midsomer Norton Primary</t>
  </si>
  <si>
    <t>Moorlands Infants</t>
  </si>
  <si>
    <t>Moorlands Junior</t>
  </si>
  <si>
    <t>Paulton Infants</t>
  </si>
  <si>
    <t>Paulton Junior</t>
  </si>
  <si>
    <t>Peasedown St John Primary</t>
  </si>
  <si>
    <t>Pensford Primary</t>
  </si>
  <si>
    <t>Saltford Primary</t>
  </si>
  <si>
    <t>Shoscombe Primary</t>
  </si>
  <si>
    <t>Oldfield Park Junior</t>
  </si>
  <si>
    <t>St Andrew's Primary, Bath</t>
  </si>
  <si>
    <t>St John's Primary, Bath</t>
  </si>
  <si>
    <t>St Julian's Primary , Wellow</t>
  </si>
  <si>
    <t>St Mary's Primary, Bath</t>
  </si>
  <si>
    <t>St Mary's Primary, Timsbury</t>
  </si>
  <si>
    <t>St Mary's Primary, Writhlington</t>
  </si>
  <si>
    <t>St Phillip's Primary</t>
  </si>
  <si>
    <t>St Saviour's Infants</t>
  </si>
  <si>
    <t>St Saviour's Junior</t>
  </si>
  <si>
    <t>St Stephen's Primary</t>
  </si>
  <si>
    <t>Stanton Drew Primary</t>
  </si>
  <si>
    <t>Swainswick Primary</t>
  </si>
  <si>
    <t>St Michael's Junior</t>
  </si>
  <si>
    <t>Twerton Infants</t>
  </si>
  <si>
    <t>Ubley Primary</t>
  </si>
  <si>
    <t>Welton Primary</t>
  </si>
  <si>
    <t>Westfield Primary</t>
  </si>
  <si>
    <t>Weston All Saints Primary</t>
  </si>
  <si>
    <t>Whitchurch Primary</t>
  </si>
  <si>
    <t>Widcombe Infants</t>
  </si>
  <si>
    <t>Widcombe Junior</t>
  </si>
  <si>
    <t>St Martin's Garden Primary</t>
  </si>
  <si>
    <t>Total Primary</t>
  </si>
  <si>
    <t>Chew Valley School</t>
  </si>
  <si>
    <t>St Gregory's School</t>
  </si>
  <si>
    <t>St Marks School</t>
  </si>
  <si>
    <t>Total Secondary</t>
  </si>
  <si>
    <t>Total ALL Schools</t>
  </si>
  <si>
    <t>E2236</t>
  </si>
  <si>
    <t>E3076</t>
  </si>
  <si>
    <t>E3077</t>
  </si>
  <si>
    <t>E3420</t>
  </si>
  <si>
    <t>E2237</t>
  </si>
  <si>
    <t>E3078</t>
  </si>
  <si>
    <t>E3079</t>
  </si>
  <si>
    <t>E2260</t>
  </si>
  <si>
    <t>E2258</t>
  </si>
  <si>
    <t>E2242</t>
  </si>
  <si>
    <t>E2238</t>
  </si>
  <si>
    <t>E3128</t>
  </si>
  <si>
    <t>E3086</t>
  </si>
  <si>
    <t>E2150</t>
  </si>
  <si>
    <t>E3088</t>
  </si>
  <si>
    <t>E3089</t>
  </si>
  <si>
    <t>E3092</t>
  </si>
  <si>
    <t>E2293</t>
  </si>
  <si>
    <t>E3096</t>
  </si>
  <si>
    <t>E2259</t>
  </si>
  <si>
    <t>E2154</t>
  </si>
  <si>
    <t>E2153</t>
  </si>
  <si>
    <t>E2243</t>
  </si>
  <si>
    <t>E2270</t>
  </si>
  <si>
    <t>E2244</t>
  </si>
  <si>
    <t>E2246</t>
  </si>
  <si>
    <t>E3102</t>
  </si>
  <si>
    <t>E3347</t>
  </si>
  <si>
    <t>E2159</t>
  </si>
  <si>
    <t>E2158</t>
  </si>
  <si>
    <t>E3421</t>
  </si>
  <si>
    <t>E3424</t>
  </si>
  <si>
    <t>E3107</t>
  </si>
  <si>
    <t>E3425</t>
  </si>
  <si>
    <t>E3105</t>
  </si>
  <si>
    <t>E3109</t>
  </si>
  <si>
    <t>E3032</t>
  </si>
  <si>
    <t>E3034</t>
  </si>
  <si>
    <t>E3033</t>
  </si>
  <si>
    <t>E3422</t>
  </si>
  <si>
    <t>E2248</t>
  </si>
  <si>
    <t>E3103</t>
  </si>
  <si>
    <t>E3035</t>
  </si>
  <si>
    <t>E2160</t>
  </si>
  <si>
    <t>E3106</t>
  </si>
  <si>
    <t>E2249</t>
  </si>
  <si>
    <t>E2250</t>
  </si>
  <si>
    <t>E3125</t>
  </si>
  <si>
    <t>E2251</t>
  </si>
  <si>
    <t>E2162</t>
  </si>
  <si>
    <t>E3423</t>
  </si>
  <si>
    <t>E2000</t>
  </si>
  <si>
    <t>E4130</t>
  </si>
  <si>
    <t>E4608</t>
  </si>
  <si>
    <t>E4607</t>
  </si>
  <si>
    <t>n/a</t>
  </si>
  <si>
    <t>E3446</t>
  </si>
  <si>
    <t>St Nicholas Primary</t>
  </si>
  <si>
    <t>E3448</t>
  </si>
  <si>
    <t>St Keyna Primary</t>
  </si>
  <si>
    <t>E3449</t>
  </si>
  <si>
    <t>Newbridge Primary</t>
  </si>
  <si>
    <t>Balance: surplus/ (deficit) at 31.3.….</t>
  </si>
  <si>
    <t xml:space="preserve"> LA &amp; High Needs Revenue C/fwds 31/03/2014</t>
  </si>
  <si>
    <t xml:space="preserve"> LA &amp; High Needs Revenue C/fwds 31/03/2015</t>
  </si>
  <si>
    <t>Reduction or increase in excessive balance</t>
  </si>
  <si>
    <t>Appendix A: LA &amp; High Needs School Revenue carry-forwards at 31 March 2016</t>
  </si>
  <si>
    <t>Maintained schools only and excludes academy converters during FY2015-16</t>
  </si>
  <si>
    <t xml:space="preserve"> LA &amp; High Needs Revenue C/fwds 31/03/2016</t>
  </si>
  <si>
    <t>LA &amp; High Needs Revenue c/fwds at 31 Mar 16 as a % of allocated Funds before de-delegation 2015/16 plus HNTS &amp; UIFSM</t>
  </si>
  <si>
    <t>increase/ (decrease) between 2014-15 &amp; 2015-16</t>
  </si>
  <si>
    <t>LA &amp; High Needs Excessive balance 2015/16</t>
  </si>
  <si>
    <t>FTE Pupil Numbers Oct 2015 (exc 6th form, inc Unit pupils)</t>
  </si>
  <si>
    <t>Roundhill Primary</t>
  </si>
  <si>
    <t>Schools excessive balance 2014-15 if excessive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</si>
</sst>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dd/mm/yyyy;@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2" fillId="0" borderId="2" xfId="0" applyNumberFormat="1" applyFont="1" applyBorder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2" fillId="0" borderId="3" xfId="0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0" fillId="0" borderId="1" xfId="1" applyNumberFormat="1" applyFont="1" applyFill="1" applyBorder="1"/>
    <xf numFmtId="3" fontId="2" fillId="0" borderId="6" xfId="0" applyNumberFormat="1" applyFont="1" applyBorder="1"/>
    <xf numFmtId="164" fontId="2" fillId="0" borderId="7" xfId="0" applyNumberFormat="1" applyFont="1" applyBorder="1"/>
    <xf numFmtId="0" fontId="2" fillId="0" borderId="0" xfId="0" applyFont="1" applyAlignment="1">
      <alignment horizontal="center" wrapText="1"/>
    </xf>
    <xf numFmtId="3" fontId="2" fillId="0" borderId="8" xfId="0" applyNumberFormat="1" applyFont="1" applyBorder="1" applyAlignment="1"/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0" fontId="0" fillId="0" borderId="0" xfId="0" applyFill="1"/>
    <xf numFmtId="3" fontId="2" fillId="0" borderId="8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164" fontId="2" fillId="0" borderId="4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3" fontId="2" fillId="0" borderId="2" xfId="0" applyNumberFormat="1" applyFont="1" applyFill="1" applyBorder="1"/>
    <xf numFmtId="164" fontId="2" fillId="0" borderId="6" xfId="1" applyNumberFormat="1" applyFont="1" applyBorder="1"/>
    <xf numFmtId="3" fontId="3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Alignment="1">
      <alignment horizontal="center" wrapText="1"/>
    </xf>
    <xf numFmtId="3" fontId="0" fillId="0" borderId="9" xfId="0" applyNumberFormat="1" applyFill="1" applyBorder="1"/>
    <xf numFmtId="165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3" fontId="2" fillId="3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0" xfId="0" applyNumberFormat="1" applyFont="1" applyFill="1" applyBorder="1"/>
    <xf numFmtId="3" fontId="2" fillId="0" borderId="9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5" borderId="0" xfId="0" applyFont="1" applyFill="1"/>
    <xf numFmtId="3" fontId="0" fillId="5" borderId="0" xfId="0" applyNumberFormat="1" applyFill="1"/>
    <xf numFmtId="3" fontId="0" fillId="5" borderId="0" xfId="1" applyNumberFormat="1" applyFont="1" applyFill="1"/>
    <xf numFmtId="164" fontId="0" fillId="5" borderId="0" xfId="1" applyNumberFormat="1" applyFont="1" applyFill="1"/>
    <xf numFmtId="0" fontId="0" fillId="5" borderId="0" xfId="0" applyFill="1"/>
    <xf numFmtId="14" fontId="2" fillId="6" borderId="1" xfId="0" applyNumberFormat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/>
    <xf numFmtId="2" fontId="2" fillId="6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/>
    <xf numFmtId="164" fontId="2" fillId="6" borderId="4" xfId="0" applyNumberFormat="1" applyFont="1" applyFill="1" applyBorder="1"/>
    <xf numFmtId="3" fontId="2" fillId="6" borderId="4" xfId="0" applyNumberFormat="1" applyFont="1" applyFill="1" applyBorder="1"/>
    <xf numFmtId="3" fontId="2" fillId="6" borderId="1" xfId="0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2" fillId="6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105221</xdr:colOff>
      <xdr:row>0</xdr:row>
      <xdr:rowOff>66676</xdr:rowOff>
    </xdr:from>
    <xdr:to>
      <xdr:col>11</xdr:col>
      <xdr:colOff>666748</xdr:colOff>
      <xdr:row>2</xdr:row>
      <xdr:rowOff>114300</xdr:rowOff>
    </xdr:to>
    <xdr:sp macro="" textlink="">
      <xdr:nvSpPr>
        <xdr:cNvPr id="2" name="TextBox 1"/>
        <xdr:cNvSpPr txBox="1"/>
      </xdr:nvSpPr>
      <xdr:spPr>
        <a:xfrm>
          <a:off x="8439596" y="66676"/>
          <a:ext cx="561527" cy="4667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>
              <a:latin typeface="Arial" panose="020B0604020202020204" pitchFamily="34" charset="0"/>
              <a:cs typeface="Arial" panose="020B0604020202020204" pitchFamily="34" charset="0"/>
            </a:rPr>
            <a:t>7.1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End%20Of%20Year/2015-2016/EOY%20Summary%20Reports/School%20Carry%20Forwards%2015-16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inal%20Oct%2015%20Census%20data%20for%20Finan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End%20Of%20Year/2014-2015/EOY%20Summary%20Reports/Excessive%20Balances%2014-15/Appendix%20A%20-%20School%20Balances%20Comparisons-%20Schools%20Forum%20-%202014-15%20(excludes%20academy%20converters%20in%202014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  <sheetName val="Copy REV aggresso download"/>
      <sheetName val="Copy Cap agresso download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784754</v>
          </cell>
          <cell r="F3">
            <v>750620.44999999891</v>
          </cell>
          <cell r="G3">
            <v>34133.549999999494</v>
          </cell>
          <cell r="H3">
            <v>34134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6216</v>
          </cell>
          <cell r="V3">
            <v>6216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1758</v>
          </cell>
          <cell r="AD3">
            <v>1758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34133.549999999494</v>
          </cell>
          <cell r="AT3">
            <v>58266</v>
          </cell>
          <cell r="AU3">
            <v>750620</v>
          </cell>
          <cell r="AV3">
            <v>843020</v>
          </cell>
          <cell r="AW3">
            <v>34134</v>
          </cell>
          <cell r="AX3">
            <v>67442</v>
          </cell>
          <cell r="AY3">
            <v>0</v>
          </cell>
          <cell r="AZ3">
            <v>4.05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755220</v>
          </cell>
          <cell r="F4">
            <v>753297.01000000013</v>
          </cell>
          <cell r="G4">
            <v>1922.9900000003631</v>
          </cell>
          <cell r="H4">
            <v>1923</v>
          </cell>
          <cell r="I4">
            <v>18000</v>
          </cell>
          <cell r="J4">
            <v>24281.19999999999</v>
          </cell>
          <cell r="K4">
            <v>-6281.2000000000044</v>
          </cell>
          <cell r="L4">
            <v>-6281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20145</v>
          </cell>
          <cell r="V4">
            <v>12513.16</v>
          </cell>
          <cell r="W4">
            <v>7631.84</v>
          </cell>
          <cell r="X4">
            <v>7632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-4358.2099999996408</v>
          </cell>
          <cell r="AT4">
            <v>85698</v>
          </cell>
          <cell r="AU4">
            <v>777578</v>
          </cell>
          <cell r="AV4">
            <v>858918</v>
          </cell>
          <cell r="AW4">
            <v>-4358</v>
          </cell>
          <cell r="AX4">
            <v>68713</v>
          </cell>
          <cell r="AY4">
            <v>0</v>
          </cell>
          <cell r="AZ4">
            <v>-0.51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665101</v>
          </cell>
          <cell r="F5">
            <v>639442.77000000025</v>
          </cell>
          <cell r="G5">
            <v>25658.230000000174</v>
          </cell>
          <cell r="H5">
            <v>25658</v>
          </cell>
          <cell r="I5">
            <v>12000</v>
          </cell>
          <cell r="J5">
            <v>7485.7900000000463</v>
          </cell>
          <cell r="K5">
            <v>4514.2099999999755</v>
          </cell>
          <cell r="L5">
            <v>4514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21846</v>
          </cell>
          <cell r="AD5">
            <v>0</v>
          </cell>
          <cell r="AE5">
            <v>21846</v>
          </cell>
          <cell r="AF5">
            <v>21846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30172.440000000148</v>
          </cell>
          <cell r="AT5">
            <v>60820</v>
          </cell>
          <cell r="AU5">
            <v>646929</v>
          </cell>
          <cell r="AV5">
            <v>737921</v>
          </cell>
          <cell r="AW5">
            <v>30172</v>
          </cell>
          <cell r="AX5">
            <v>59034</v>
          </cell>
          <cell r="AY5">
            <v>0</v>
          </cell>
          <cell r="AZ5">
            <v>4.09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Bathwick St Mary</v>
          </cell>
          <cell r="E6">
            <v>850635</v>
          </cell>
          <cell r="F6">
            <v>794929.70000000019</v>
          </cell>
          <cell r="G6">
            <v>55705.300000000803</v>
          </cell>
          <cell r="H6">
            <v>55705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1622</v>
          </cell>
          <cell r="AD6">
            <v>0</v>
          </cell>
          <cell r="AE6">
            <v>1622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55705.300000000803</v>
          </cell>
          <cell r="AT6">
            <v>61549</v>
          </cell>
          <cell r="AU6">
            <v>794930</v>
          </cell>
          <cell r="AV6">
            <v>912184</v>
          </cell>
          <cell r="AW6">
            <v>55705</v>
          </cell>
          <cell r="AX6">
            <v>72975</v>
          </cell>
          <cell r="AY6">
            <v>0</v>
          </cell>
          <cell r="AZ6">
            <v>6.11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572990</v>
          </cell>
          <cell r="F7">
            <v>556323.93999999925</v>
          </cell>
          <cell r="G7">
            <v>16666.060000000089</v>
          </cell>
          <cell r="H7">
            <v>16666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3360</v>
          </cell>
          <cell r="V7">
            <v>3171.48</v>
          </cell>
          <cell r="W7">
            <v>188.51999999999998</v>
          </cell>
          <cell r="X7">
            <v>189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16666.060000000089</v>
          </cell>
          <cell r="AT7">
            <v>37715</v>
          </cell>
          <cell r="AU7">
            <v>556324</v>
          </cell>
          <cell r="AV7">
            <v>610705</v>
          </cell>
          <cell r="AW7">
            <v>16666</v>
          </cell>
          <cell r="AX7">
            <v>48856</v>
          </cell>
          <cell r="AY7">
            <v>0</v>
          </cell>
          <cell r="AZ7">
            <v>2.73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485864</v>
          </cell>
          <cell r="F8">
            <v>477192.81000000006</v>
          </cell>
          <cell r="G8">
            <v>8671.1900000002533</v>
          </cell>
          <cell r="H8">
            <v>8671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10805</v>
          </cell>
          <cell r="V8">
            <v>10805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8671.1900000002533</v>
          </cell>
          <cell r="AT8">
            <v>25247</v>
          </cell>
          <cell r="AU8">
            <v>477193</v>
          </cell>
          <cell r="AV8">
            <v>511111</v>
          </cell>
          <cell r="AW8">
            <v>8671</v>
          </cell>
          <cell r="AX8">
            <v>40889</v>
          </cell>
          <cell r="AY8">
            <v>0</v>
          </cell>
          <cell r="AZ8">
            <v>1.7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259098</v>
          </cell>
          <cell r="F9">
            <v>244290.38000000009</v>
          </cell>
          <cell r="G9">
            <v>14807.61999999975</v>
          </cell>
          <cell r="H9">
            <v>14808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4536</v>
          </cell>
          <cell r="V9">
            <v>4511.55</v>
          </cell>
          <cell r="W9">
            <v>24.449999999999818</v>
          </cell>
          <cell r="X9">
            <v>24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14807.61999999975</v>
          </cell>
          <cell r="AT9">
            <v>17818</v>
          </cell>
          <cell r="AU9">
            <v>244290</v>
          </cell>
          <cell r="AV9">
            <v>276916</v>
          </cell>
          <cell r="AW9">
            <v>14808</v>
          </cell>
          <cell r="AX9">
            <v>25000</v>
          </cell>
          <cell r="AY9">
            <v>0</v>
          </cell>
          <cell r="AZ9">
            <v>5.35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1135936</v>
          </cell>
          <cell r="F10">
            <v>1064700.1900000009</v>
          </cell>
          <cell r="G10">
            <v>71235.810000001133</v>
          </cell>
          <cell r="H10">
            <v>71236</v>
          </cell>
          <cell r="I10">
            <v>17999</v>
          </cell>
          <cell r="J10">
            <v>17813.659999999956</v>
          </cell>
          <cell r="K10">
            <v>185.3400000000278</v>
          </cell>
          <cell r="L10">
            <v>185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11000</v>
          </cell>
          <cell r="V10">
            <v>11000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4988</v>
          </cell>
          <cell r="AD10">
            <v>4972.37</v>
          </cell>
          <cell r="AE10">
            <v>15.630000000000109</v>
          </cell>
          <cell r="AF10">
            <v>16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71421.150000001158</v>
          </cell>
          <cell r="AT10">
            <v>64245</v>
          </cell>
          <cell r="AU10">
            <v>1082514</v>
          </cell>
          <cell r="AV10">
            <v>1218180</v>
          </cell>
          <cell r="AW10">
            <v>71421</v>
          </cell>
          <cell r="AX10">
            <v>97454</v>
          </cell>
          <cell r="AY10">
            <v>0</v>
          </cell>
          <cell r="AZ10">
            <v>5.86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720164</v>
          </cell>
          <cell r="F11">
            <v>667749.81999999983</v>
          </cell>
          <cell r="G11">
            <v>52414.180000000153</v>
          </cell>
          <cell r="H11">
            <v>52414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19418</v>
          </cell>
          <cell r="V11">
            <v>15181.54</v>
          </cell>
          <cell r="W11">
            <v>4236.4599999999991</v>
          </cell>
          <cell r="X11">
            <v>4236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52414.180000000153</v>
          </cell>
          <cell r="AT11">
            <v>87154</v>
          </cell>
          <cell r="AU11">
            <v>667750</v>
          </cell>
          <cell r="AV11">
            <v>807318</v>
          </cell>
          <cell r="AW11">
            <v>52414</v>
          </cell>
          <cell r="AX11">
            <v>64585</v>
          </cell>
          <cell r="AY11">
            <v>0</v>
          </cell>
          <cell r="AZ11">
            <v>6.49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853942</v>
          </cell>
          <cell r="F12">
            <v>817616.3000000004</v>
          </cell>
          <cell r="G12">
            <v>36325.699999999881</v>
          </cell>
          <cell r="H12">
            <v>36326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428</v>
          </cell>
          <cell r="V12">
            <v>0</v>
          </cell>
          <cell r="W12">
            <v>428</v>
          </cell>
          <cell r="X12">
            <v>428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36325.699999999881</v>
          </cell>
          <cell r="AT12">
            <v>28015</v>
          </cell>
          <cell r="AU12">
            <v>817616</v>
          </cell>
          <cell r="AV12">
            <v>881957</v>
          </cell>
          <cell r="AW12">
            <v>36326</v>
          </cell>
          <cell r="AX12">
            <v>70557</v>
          </cell>
          <cell r="AY12">
            <v>0</v>
          </cell>
          <cell r="AZ12">
            <v>4.12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469189</v>
          </cell>
          <cell r="F13">
            <v>444589.02999999968</v>
          </cell>
          <cell r="G13">
            <v>24599.970000000445</v>
          </cell>
          <cell r="H13">
            <v>24600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40047</v>
          </cell>
          <cell r="V13">
            <v>40046.65</v>
          </cell>
          <cell r="W13">
            <v>0.34999999999854481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100978</v>
          </cell>
          <cell r="AL13">
            <v>84708.82</v>
          </cell>
          <cell r="AM13">
            <v>16269.179999999993</v>
          </cell>
          <cell r="AN13">
            <v>16269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24599.970000000445</v>
          </cell>
          <cell r="AT13">
            <v>31985</v>
          </cell>
          <cell r="AU13">
            <v>444589</v>
          </cell>
          <cell r="AV13">
            <v>501174</v>
          </cell>
          <cell r="AW13">
            <v>24600</v>
          </cell>
          <cell r="AX13">
            <v>40094</v>
          </cell>
          <cell r="AY13">
            <v>0</v>
          </cell>
          <cell r="AZ13">
            <v>4.91</v>
          </cell>
        </row>
        <row r="14">
          <cell r="A14">
            <v>3128</v>
          </cell>
          <cell r="B14" t="str">
            <v>CE15</v>
          </cell>
          <cell r="C14" t="str">
            <v>Combe Down Primary</v>
          </cell>
          <cell r="D14" t="str">
            <v>Combe Down Primary School</v>
          </cell>
          <cell r="E14">
            <v>1511332</v>
          </cell>
          <cell r="F14">
            <v>1410812.1</v>
          </cell>
          <cell r="G14">
            <v>100519.90000000164</v>
          </cell>
          <cell r="H14">
            <v>100520</v>
          </cell>
          <cell r="I14">
            <v>38865</v>
          </cell>
          <cell r="J14">
            <v>33049.4</v>
          </cell>
          <cell r="K14">
            <v>5815.5999999999913</v>
          </cell>
          <cell r="L14">
            <v>5816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15913</v>
          </cell>
          <cell r="V14">
            <v>12546</v>
          </cell>
          <cell r="W14">
            <v>3367</v>
          </cell>
          <cell r="X14">
            <v>3367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106335.50000000163</v>
          </cell>
          <cell r="AT14">
            <v>106002</v>
          </cell>
          <cell r="AU14">
            <v>1443862</v>
          </cell>
          <cell r="AV14">
            <v>1656199</v>
          </cell>
          <cell r="AW14">
            <v>106336</v>
          </cell>
          <cell r="AX14">
            <v>132496</v>
          </cell>
          <cell r="AY14">
            <v>0</v>
          </cell>
          <cell r="AZ14">
            <v>6.42</v>
          </cell>
        </row>
        <row r="15">
          <cell r="A15">
            <v>3086</v>
          </cell>
          <cell r="B15" t="str">
            <v>CE16</v>
          </cell>
          <cell r="C15" t="str">
            <v>East Harptree Primary</v>
          </cell>
          <cell r="D15" t="str">
            <v>East Harptree Primary School</v>
          </cell>
          <cell r="E15">
            <v>384431</v>
          </cell>
          <cell r="F15">
            <v>362974.19999999984</v>
          </cell>
          <cell r="G15">
            <v>21456.800000000185</v>
          </cell>
          <cell r="H15">
            <v>21457</v>
          </cell>
          <cell r="I15">
            <v>9597</v>
          </cell>
          <cell r="J15">
            <v>10166.240000000011</v>
          </cell>
          <cell r="K15">
            <v>-569.23999999998159</v>
          </cell>
          <cell r="L15">
            <v>-569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7879</v>
          </cell>
          <cell r="V15">
            <v>4250</v>
          </cell>
          <cell r="W15">
            <v>3629</v>
          </cell>
          <cell r="X15">
            <v>3629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282</v>
          </cell>
          <cell r="AD15">
            <v>282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20887.560000000201</v>
          </cell>
          <cell r="AT15">
            <v>41729</v>
          </cell>
          <cell r="AU15">
            <v>373140</v>
          </cell>
          <cell r="AV15">
            <v>435757</v>
          </cell>
          <cell r="AW15">
            <v>20888</v>
          </cell>
          <cell r="AX15">
            <v>34861</v>
          </cell>
          <cell r="AY15">
            <v>0</v>
          </cell>
          <cell r="AZ15">
            <v>4.79</v>
          </cell>
        </row>
        <row r="16">
          <cell r="A16">
            <v>3088</v>
          </cell>
          <cell r="B16" t="str">
            <v>CE17</v>
          </cell>
          <cell r="C16" t="str">
            <v>Farmborough Primary</v>
          </cell>
          <cell r="D16" t="str">
            <v>Farmborough Primary School</v>
          </cell>
          <cell r="E16">
            <v>472471</v>
          </cell>
          <cell r="F16">
            <v>453837.81000000041</v>
          </cell>
          <cell r="G16">
            <v>18633.189999999995</v>
          </cell>
          <cell r="H16">
            <v>18633</v>
          </cell>
          <cell r="I16">
            <v>1018</v>
          </cell>
          <cell r="J16">
            <v>1017.99999999999</v>
          </cell>
          <cell r="K16">
            <v>1.0004441719502211E-11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5680</v>
          </cell>
          <cell r="V16">
            <v>5680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18633.190000000006</v>
          </cell>
          <cell r="AT16">
            <v>47213</v>
          </cell>
          <cell r="AU16">
            <v>454856</v>
          </cell>
          <cell r="AV16">
            <v>520702</v>
          </cell>
          <cell r="AW16">
            <v>18633</v>
          </cell>
          <cell r="AX16">
            <v>41656</v>
          </cell>
          <cell r="AY16">
            <v>0</v>
          </cell>
          <cell r="AZ16">
            <v>3.58</v>
          </cell>
        </row>
        <row r="17">
          <cell r="A17">
            <v>3089</v>
          </cell>
          <cell r="B17" t="str">
            <v>CE18</v>
          </cell>
          <cell r="C17" t="str">
            <v>Farrington Gurney Primary</v>
          </cell>
          <cell r="D17" t="str">
            <v>Farrington Gurney Primary School</v>
          </cell>
          <cell r="E17">
            <v>388525</v>
          </cell>
          <cell r="F17">
            <v>393976.86999999965</v>
          </cell>
          <cell r="G17">
            <v>-5451.8699999997043</v>
          </cell>
          <cell r="H17">
            <v>-5452</v>
          </cell>
          <cell r="I17">
            <v>6000</v>
          </cell>
          <cell r="J17">
            <v>8026.0699999999888</v>
          </cell>
          <cell r="K17">
            <v>-2026.0699999999943</v>
          </cell>
          <cell r="L17">
            <v>-2026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-7477.9399999996986</v>
          </cell>
          <cell r="AT17">
            <v>27998</v>
          </cell>
          <cell r="AU17">
            <v>402003</v>
          </cell>
          <cell r="AV17">
            <v>422523</v>
          </cell>
          <cell r="AW17">
            <v>-7478</v>
          </cell>
          <cell r="AX17">
            <v>33802</v>
          </cell>
          <cell r="AY17">
            <v>0</v>
          </cell>
          <cell r="AZ17">
            <v>-1.77</v>
          </cell>
        </row>
        <row r="18">
          <cell r="A18">
            <v>3092</v>
          </cell>
          <cell r="B18" t="str">
            <v>CE19</v>
          </cell>
          <cell r="C18" t="str">
            <v>Freshford Primary</v>
          </cell>
          <cell r="D18" t="str">
            <v>Freshford Primary School</v>
          </cell>
          <cell r="E18">
            <v>634405</v>
          </cell>
          <cell r="F18">
            <v>553567.61</v>
          </cell>
          <cell r="G18">
            <v>80837.390000000305</v>
          </cell>
          <cell r="H18">
            <v>80837</v>
          </cell>
          <cell r="I18">
            <v>5912</v>
          </cell>
          <cell r="J18">
            <v>3251.2100000000082</v>
          </cell>
          <cell r="K18">
            <v>2660.7899999999991</v>
          </cell>
          <cell r="L18">
            <v>2661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8510</v>
          </cell>
          <cell r="V18">
            <v>11160</v>
          </cell>
          <cell r="W18">
            <v>-2650</v>
          </cell>
          <cell r="X18">
            <v>-2650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83498.180000000299</v>
          </cell>
          <cell r="AT18">
            <v>40573</v>
          </cell>
          <cell r="AU18">
            <v>556819</v>
          </cell>
          <cell r="AV18">
            <v>680890</v>
          </cell>
          <cell r="AW18">
            <v>83498</v>
          </cell>
          <cell r="AX18">
            <v>54471</v>
          </cell>
          <cell r="AY18">
            <v>29027</v>
          </cell>
          <cell r="AZ18">
            <v>12.26</v>
          </cell>
        </row>
        <row r="19">
          <cell r="A19">
            <v>2293</v>
          </cell>
          <cell r="B19" t="str">
            <v>CE22</v>
          </cell>
          <cell r="C19" t="str">
            <v>Longvernal Primary</v>
          </cell>
          <cell r="D19" t="str">
            <v>Longvernal Primary School</v>
          </cell>
          <cell r="E19">
            <v>526184</v>
          </cell>
          <cell r="F19">
            <v>488716.84999999974</v>
          </cell>
          <cell r="G19">
            <v>37467.14999999987</v>
          </cell>
          <cell r="H19">
            <v>37467</v>
          </cell>
          <cell r="I19">
            <v>2088</v>
          </cell>
          <cell r="J19">
            <v>2088.0000000000146</v>
          </cell>
          <cell r="K19">
            <v>-1.0913936421275139E-11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16248</v>
          </cell>
          <cell r="V19">
            <v>16248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37467.149999999863</v>
          </cell>
          <cell r="AT19">
            <v>30989</v>
          </cell>
          <cell r="AU19">
            <v>490805</v>
          </cell>
          <cell r="AV19">
            <v>559261</v>
          </cell>
          <cell r="AW19">
            <v>37467</v>
          </cell>
          <cell r="AX19">
            <v>44741</v>
          </cell>
          <cell r="AY19">
            <v>0</v>
          </cell>
          <cell r="AZ19">
            <v>6.7</v>
          </cell>
        </row>
        <row r="20">
          <cell r="A20">
            <v>3096</v>
          </cell>
          <cell r="B20" t="str">
            <v>CE23</v>
          </cell>
          <cell r="C20" t="str">
            <v>Marksbury Primary</v>
          </cell>
          <cell r="D20" t="str">
            <v>Marksbury Primary School</v>
          </cell>
          <cell r="E20">
            <v>500326</v>
          </cell>
          <cell r="F20">
            <v>457944.72999999981</v>
          </cell>
          <cell r="G20">
            <v>42381.269999999538</v>
          </cell>
          <cell r="H20">
            <v>42381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13285</v>
          </cell>
          <cell r="V20">
            <v>0</v>
          </cell>
          <cell r="W20">
            <v>13285</v>
          </cell>
          <cell r="X20">
            <v>13285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42381.269999999538</v>
          </cell>
          <cell r="AT20">
            <v>30109</v>
          </cell>
          <cell r="AU20">
            <v>457945</v>
          </cell>
          <cell r="AV20">
            <v>530435</v>
          </cell>
          <cell r="AW20">
            <v>42381</v>
          </cell>
          <cell r="AX20">
            <v>42435</v>
          </cell>
          <cell r="AY20">
            <v>0</v>
          </cell>
          <cell r="AZ20">
            <v>7.99</v>
          </cell>
        </row>
        <row r="21">
          <cell r="A21">
            <v>2259</v>
          </cell>
          <cell r="B21" t="str">
            <v>CE24</v>
          </cell>
          <cell r="C21" t="str">
            <v>Midsomer Norton Primary</v>
          </cell>
          <cell r="D21" t="str">
            <v>Midsomer Norton Primary School</v>
          </cell>
          <cell r="E21">
            <v>1028138</v>
          </cell>
          <cell r="F21">
            <v>1037612.8500000004</v>
          </cell>
          <cell r="G21">
            <v>-9474.8499999999622</v>
          </cell>
          <cell r="H21">
            <v>-9475</v>
          </cell>
          <cell r="I21">
            <v>39500</v>
          </cell>
          <cell r="J21">
            <v>36874.770000000019</v>
          </cell>
          <cell r="K21">
            <v>2625.230000000005</v>
          </cell>
          <cell r="L21">
            <v>2625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14048</v>
          </cell>
          <cell r="V21">
            <v>13955.08</v>
          </cell>
          <cell r="W21">
            <v>92.920000000000073</v>
          </cell>
          <cell r="X21">
            <v>93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-6849.6199999999571</v>
          </cell>
          <cell r="AT21">
            <v>80057</v>
          </cell>
          <cell r="AU21">
            <v>1074488</v>
          </cell>
          <cell r="AV21">
            <v>1147695</v>
          </cell>
          <cell r="AW21">
            <v>-6850</v>
          </cell>
          <cell r="AX21">
            <v>91816</v>
          </cell>
          <cell r="AY21">
            <v>0</v>
          </cell>
          <cell r="AZ21">
            <v>-0.6</v>
          </cell>
        </row>
        <row r="22">
          <cell r="A22">
            <v>2154</v>
          </cell>
          <cell r="B22" t="str">
            <v>CE25</v>
          </cell>
          <cell r="C22" t="str">
            <v>Moorlands Infants</v>
          </cell>
          <cell r="D22" t="str">
            <v>Moorlands Infants</v>
          </cell>
          <cell r="E22">
            <v>766208</v>
          </cell>
          <cell r="F22">
            <v>717019.44000000041</v>
          </cell>
          <cell r="G22">
            <v>49188.560000000776</v>
          </cell>
          <cell r="H22">
            <v>49189</v>
          </cell>
          <cell r="I22">
            <v>0</v>
          </cell>
          <cell r="J22">
            <v>-2489.6800000000003</v>
          </cell>
          <cell r="K22">
            <v>2489.6800000000003</v>
          </cell>
          <cell r="L22">
            <v>2490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34514</v>
          </cell>
          <cell r="V22">
            <v>26853.42</v>
          </cell>
          <cell r="W22">
            <v>7660.58</v>
          </cell>
          <cell r="X22">
            <v>7661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51678.240000000776</v>
          </cell>
          <cell r="AT22">
            <v>86548</v>
          </cell>
          <cell r="AU22">
            <v>714530</v>
          </cell>
          <cell r="AV22">
            <v>852756</v>
          </cell>
          <cell r="AW22">
            <v>51679</v>
          </cell>
          <cell r="AX22">
            <v>68220</v>
          </cell>
          <cell r="AY22">
            <v>0</v>
          </cell>
          <cell r="AZ22">
            <v>6.06</v>
          </cell>
        </row>
        <row r="23">
          <cell r="A23">
            <v>2153</v>
          </cell>
          <cell r="B23" t="str">
            <v>CE26</v>
          </cell>
          <cell r="C23" t="str">
            <v>Moorlands Juniors</v>
          </cell>
          <cell r="D23" t="str">
            <v>Moorlands Juniors</v>
          </cell>
          <cell r="E23">
            <v>740421</v>
          </cell>
          <cell r="F23">
            <v>703167.53</v>
          </cell>
          <cell r="G23">
            <v>37253.470000000103</v>
          </cell>
          <cell r="H23">
            <v>37253</v>
          </cell>
          <cell r="I23">
            <v>9455</v>
          </cell>
          <cell r="J23">
            <v>14462.049999999996</v>
          </cell>
          <cell r="K23">
            <v>-5007.0500000000065</v>
          </cell>
          <cell r="L23">
            <v>-5007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12736</v>
          </cell>
          <cell r="V23">
            <v>8078.1</v>
          </cell>
          <cell r="W23">
            <v>4657.8999999999996</v>
          </cell>
          <cell r="X23">
            <v>4658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32246.420000000096</v>
          </cell>
          <cell r="AT23">
            <v>28014</v>
          </cell>
          <cell r="AU23">
            <v>717630</v>
          </cell>
          <cell r="AV23">
            <v>777890</v>
          </cell>
          <cell r="AW23">
            <v>32246</v>
          </cell>
          <cell r="AX23">
            <v>62231</v>
          </cell>
          <cell r="AY23">
            <v>0</v>
          </cell>
          <cell r="AZ23">
            <v>4.1500000000000004</v>
          </cell>
        </row>
        <row r="24">
          <cell r="A24">
            <v>3449</v>
          </cell>
          <cell r="B24" t="str">
            <v>CE92</v>
          </cell>
          <cell r="C24" t="str">
            <v>Newbridge Primary</v>
          </cell>
          <cell r="D24" t="str">
            <v>Tracey_Lynch@BATHNES.GOV.UK</v>
          </cell>
          <cell r="E24">
            <v>1548163</v>
          </cell>
          <cell r="F24">
            <v>1499215.9700000004</v>
          </cell>
          <cell r="G24">
            <v>48947.030000000348</v>
          </cell>
          <cell r="H24">
            <v>48947</v>
          </cell>
          <cell r="I24">
            <v>36477</v>
          </cell>
          <cell r="J24">
            <v>34633.000000000051</v>
          </cell>
          <cell r="K24">
            <v>1843.9999999999945</v>
          </cell>
          <cell r="L24">
            <v>1844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15254</v>
          </cell>
          <cell r="V24">
            <v>-1833.7000000000007</v>
          </cell>
          <cell r="W24">
            <v>17087.7</v>
          </cell>
          <cell r="X24">
            <v>17088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50791.030000000341</v>
          </cell>
          <cell r="AT24">
            <v>116087</v>
          </cell>
          <cell r="AU24">
            <v>1533849</v>
          </cell>
          <cell r="AV24">
            <v>1700727</v>
          </cell>
          <cell r="AW24">
            <v>50791</v>
          </cell>
          <cell r="AX24">
            <v>136058</v>
          </cell>
          <cell r="AY24">
            <v>0</v>
          </cell>
          <cell r="AZ24">
            <v>2.99</v>
          </cell>
        </row>
        <row r="25">
          <cell r="A25">
            <v>2150</v>
          </cell>
          <cell r="B25" t="str">
            <v>CE29</v>
          </cell>
          <cell r="C25" t="str">
            <v>Oldfield Park Infants</v>
          </cell>
          <cell r="D25" t="str">
            <v>Oldfield Park Infant School</v>
          </cell>
          <cell r="E25">
            <v>853286</v>
          </cell>
          <cell r="F25">
            <v>788814.1</v>
          </cell>
          <cell r="G25">
            <v>64471.900000000234</v>
          </cell>
          <cell r="H25">
            <v>64472</v>
          </cell>
          <cell r="I25">
            <v>26219</v>
          </cell>
          <cell r="J25">
            <v>13823.449999999997</v>
          </cell>
          <cell r="K25">
            <v>12395.55</v>
          </cell>
          <cell r="L25">
            <v>12396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15115</v>
          </cell>
          <cell r="V25">
            <v>15048</v>
          </cell>
          <cell r="W25">
            <v>67</v>
          </cell>
          <cell r="X25">
            <v>67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76867.45000000023</v>
          </cell>
          <cell r="AT25">
            <v>99021</v>
          </cell>
          <cell r="AU25">
            <v>802638</v>
          </cell>
          <cell r="AV25">
            <v>978526</v>
          </cell>
          <cell r="AW25">
            <v>76868</v>
          </cell>
          <cell r="AX25">
            <v>78282</v>
          </cell>
          <cell r="AY25">
            <v>0</v>
          </cell>
          <cell r="AZ25">
            <v>7.86</v>
          </cell>
        </row>
        <row r="26">
          <cell r="A26">
            <v>2159</v>
          </cell>
          <cell r="B26" t="str">
            <v>CE30</v>
          </cell>
          <cell r="C26" t="str">
            <v>Oldfield Park Juniors</v>
          </cell>
          <cell r="D26" t="str">
            <v>Oldfield Park Junior School</v>
          </cell>
          <cell r="E26">
            <v>919540</v>
          </cell>
          <cell r="F26">
            <v>915271.59999999846</v>
          </cell>
          <cell r="G26">
            <v>4268.4000000006272</v>
          </cell>
          <cell r="H26">
            <v>4268</v>
          </cell>
          <cell r="I26">
            <v>20357</v>
          </cell>
          <cell r="J26">
            <v>12615.330000000002</v>
          </cell>
          <cell r="K26">
            <v>7741.6699999999928</v>
          </cell>
          <cell r="L26">
            <v>7742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2192</v>
          </cell>
          <cell r="V26">
            <v>280</v>
          </cell>
          <cell r="W26">
            <v>1912</v>
          </cell>
          <cell r="X26">
            <v>1912</v>
          </cell>
          <cell r="Y26">
            <v>592</v>
          </cell>
          <cell r="Z26">
            <v>592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12010.07000000062</v>
          </cell>
          <cell r="AT26">
            <v>33197</v>
          </cell>
          <cell r="AU26">
            <v>927887</v>
          </cell>
          <cell r="AV26">
            <v>973094</v>
          </cell>
          <cell r="AW26">
            <v>12010</v>
          </cell>
          <cell r="AX26">
            <v>77848</v>
          </cell>
          <cell r="AY26">
            <v>0</v>
          </cell>
          <cell r="AZ26">
            <v>1.23</v>
          </cell>
        </row>
        <row r="27">
          <cell r="A27">
            <v>2243</v>
          </cell>
          <cell r="B27" t="str">
            <v>CE32</v>
          </cell>
          <cell r="C27" t="str">
            <v>Paulton Infants</v>
          </cell>
          <cell r="D27" t="str">
            <v>Paulton Infant School</v>
          </cell>
          <cell r="E27">
            <v>898325</v>
          </cell>
          <cell r="F27">
            <v>898325.00000000047</v>
          </cell>
          <cell r="G27">
            <v>9.0949470177292824E-10</v>
          </cell>
          <cell r="H27">
            <v>0</v>
          </cell>
          <cell r="I27">
            <v>18000</v>
          </cell>
          <cell r="J27">
            <v>18000.000000000007</v>
          </cell>
          <cell r="K27">
            <v>-7.2759576141834259E-12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139</v>
          </cell>
          <cell r="V27">
            <v>139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9.0221874415874481E-10</v>
          </cell>
          <cell r="AT27">
            <v>101866</v>
          </cell>
          <cell r="AU27">
            <v>916325</v>
          </cell>
          <cell r="AV27">
            <v>1018191</v>
          </cell>
          <cell r="AW27">
            <v>0</v>
          </cell>
          <cell r="AX27">
            <v>81455</v>
          </cell>
          <cell r="AY27">
            <v>0</v>
          </cell>
          <cell r="AZ27">
            <v>0</v>
          </cell>
        </row>
        <row r="28">
          <cell r="A28">
            <v>2270</v>
          </cell>
          <cell r="B28" t="str">
            <v>CE33</v>
          </cell>
          <cell r="C28" t="str">
            <v>Paulton Juniors</v>
          </cell>
          <cell r="D28" t="str">
            <v>Paulton Junior School</v>
          </cell>
          <cell r="E28">
            <v>900424</v>
          </cell>
          <cell r="F28">
            <v>825848.92999999982</v>
          </cell>
          <cell r="G28">
            <v>74575.069999998959</v>
          </cell>
          <cell r="H28">
            <v>74575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6433</v>
          </cell>
          <cell r="V28">
            <v>6433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74575.069999998959</v>
          </cell>
          <cell r="AT28">
            <v>26378</v>
          </cell>
          <cell r="AU28">
            <v>825849</v>
          </cell>
          <cell r="AV28">
            <v>926802</v>
          </cell>
          <cell r="AW28">
            <v>74575</v>
          </cell>
          <cell r="AX28">
            <v>74144</v>
          </cell>
          <cell r="AY28">
            <v>431</v>
          </cell>
          <cell r="AZ28">
            <v>8.0500000000000007</v>
          </cell>
        </row>
        <row r="29">
          <cell r="A29">
            <v>2244</v>
          </cell>
          <cell r="B29" t="str">
            <v>CE34</v>
          </cell>
          <cell r="C29" t="str">
            <v>Peasedown St John Primary</v>
          </cell>
          <cell r="E29">
            <v>1846553</v>
          </cell>
          <cell r="F29">
            <v>1770928.2300000004</v>
          </cell>
          <cell r="G29">
            <v>75624.76999999999</v>
          </cell>
          <cell r="H29">
            <v>75625</v>
          </cell>
          <cell r="I29">
            <v>40000</v>
          </cell>
          <cell r="J29">
            <v>44995.54</v>
          </cell>
          <cell r="K29">
            <v>-4995.5400000000009</v>
          </cell>
          <cell r="L29">
            <v>-4996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70629.229999999981</v>
          </cell>
          <cell r="AT29">
            <v>125501</v>
          </cell>
          <cell r="AU29">
            <v>1815924</v>
          </cell>
          <cell r="AV29">
            <v>2012054</v>
          </cell>
          <cell r="AW29">
            <v>70629</v>
          </cell>
          <cell r="AX29">
            <v>160964</v>
          </cell>
          <cell r="AY29">
            <v>0</v>
          </cell>
          <cell r="AZ29">
            <v>3.51</v>
          </cell>
        </row>
        <row r="30">
          <cell r="A30">
            <v>2246</v>
          </cell>
          <cell r="B30" t="str">
            <v>CE35</v>
          </cell>
          <cell r="C30" t="str">
            <v>Pensford Primary</v>
          </cell>
          <cell r="D30" t="str">
            <v>Pensford Primary School</v>
          </cell>
          <cell r="E30">
            <v>372677</v>
          </cell>
          <cell r="F30">
            <v>372597.66999999981</v>
          </cell>
          <cell r="G30">
            <v>79.330000000122709</v>
          </cell>
          <cell r="H30">
            <v>79</v>
          </cell>
          <cell r="I30">
            <v>5996</v>
          </cell>
          <cell r="J30">
            <v>5995.9999999999982</v>
          </cell>
          <cell r="K30">
            <v>4.5474735088646412E-13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5365</v>
          </cell>
          <cell r="V30">
            <v>5893.46</v>
          </cell>
          <cell r="W30">
            <v>-528.45999999999981</v>
          </cell>
          <cell r="X30">
            <v>-528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79.330000000123164</v>
          </cell>
          <cell r="AT30">
            <v>24632</v>
          </cell>
          <cell r="AU30">
            <v>378594</v>
          </cell>
          <cell r="AV30">
            <v>403305</v>
          </cell>
          <cell r="AW30">
            <v>79</v>
          </cell>
          <cell r="AX30">
            <v>32264</v>
          </cell>
          <cell r="AY30">
            <v>0</v>
          </cell>
          <cell r="AZ30">
            <v>0.02</v>
          </cell>
        </row>
        <row r="31">
          <cell r="A31">
            <v>3102</v>
          </cell>
          <cell r="B31" t="str">
            <v>CE54</v>
          </cell>
          <cell r="C31" t="str">
            <v>Saltford Primary</v>
          </cell>
          <cell r="D31" t="str">
            <v>Saltford Primary School</v>
          </cell>
          <cell r="E31">
            <v>1315934</v>
          </cell>
          <cell r="F31">
            <v>1216462.8499999999</v>
          </cell>
          <cell r="G31">
            <v>99471.149999998452</v>
          </cell>
          <cell r="H31">
            <v>99471</v>
          </cell>
          <cell r="I31">
            <v>11609</v>
          </cell>
          <cell r="J31">
            <v>11608.999999999996</v>
          </cell>
          <cell r="K31">
            <v>3.637978807091713E-12</v>
          </cell>
          <cell r="L31">
            <v>0</v>
          </cell>
          <cell r="M31">
            <v>-614</v>
          </cell>
          <cell r="N31">
            <v>-614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10538</v>
          </cell>
          <cell r="V31">
            <v>9437.1</v>
          </cell>
          <cell r="W31">
            <v>1100.8999999999996</v>
          </cell>
          <cell r="X31">
            <v>1101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99471.149999998452</v>
          </cell>
          <cell r="AT31">
            <v>110995</v>
          </cell>
          <cell r="AU31">
            <v>1228072</v>
          </cell>
          <cell r="AV31">
            <v>1438538</v>
          </cell>
          <cell r="AW31">
            <v>99471</v>
          </cell>
          <cell r="AX31">
            <v>115083</v>
          </cell>
          <cell r="AY31">
            <v>0</v>
          </cell>
          <cell r="AZ31">
            <v>6.91</v>
          </cell>
        </row>
        <row r="32">
          <cell r="A32">
            <v>3347</v>
          </cell>
          <cell r="B32" t="str">
            <v>CE55</v>
          </cell>
          <cell r="C32" t="str">
            <v>Shoscombe Primary</v>
          </cell>
          <cell r="D32" t="str">
            <v>Shoscombe Primary School</v>
          </cell>
          <cell r="E32">
            <v>451021</v>
          </cell>
          <cell r="F32">
            <v>407729.74000000011</v>
          </cell>
          <cell r="G32">
            <v>43291.259999999798</v>
          </cell>
          <cell r="H32">
            <v>43291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43291.259999999798</v>
          </cell>
          <cell r="AT32">
            <v>44032</v>
          </cell>
          <cell r="AU32">
            <v>407730</v>
          </cell>
          <cell r="AV32">
            <v>495053</v>
          </cell>
          <cell r="AW32">
            <v>43291</v>
          </cell>
          <cell r="AX32">
            <v>39604</v>
          </cell>
          <cell r="AY32">
            <v>3687</v>
          </cell>
          <cell r="AZ32">
            <v>8.74</v>
          </cell>
        </row>
        <row r="33">
          <cell r="A33">
            <v>2158</v>
          </cell>
          <cell r="B33" t="str">
            <v>CE56</v>
          </cell>
          <cell r="C33" t="str">
            <v>Roundhill Primary</v>
          </cell>
          <cell r="D33" t="str">
            <v>Roundhill Primary</v>
          </cell>
          <cell r="E33">
            <v>1588863</v>
          </cell>
          <cell r="F33">
            <v>1310589.57</v>
          </cell>
          <cell r="G33">
            <v>278273.42999999924</v>
          </cell>
          <cell r="H33">
            <v>278273</v>
          </cell>
          <cell r="I33">
            <v>22251</v>
          </cell>
          <cell r="J33">
            <v>13294.649999999994</v>
          </cell>
          <cell r="K33">
            <v>8956.3499999999913</v>
          </cell>
          <cell r="L33">
            <v>8956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14320</v>
          </cell>
          <cell r="V33">
            <v>0</v>
          </cell>
          <cell r="W33">
            <v>14320</v>
          </cell>
          <cell r="X33">
            <v>14320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4510</v>
          </cell>
          <cell r="AD33">
            <v>4510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287229.77999999921</v>
          </cell>
          <cell r="AT33">
            <v>104277</v>
          </cell>
          <cell r="AU33">
            <v>1323884</v>
          </cell>
          <cell r="AV33">
            <v>1715391</v>
          </cell>
          <cell r="AW33">
            <v>287229</v>
          </cell>
          <cell r="AX33">
            <v>137231</v>
          </cell>
          <cell r="AY33">
            <v>149998</v>
          </cell>
          <cell r="AZ33">
            <v>16.739999999999998</v>
          </cell>
        </row>
        <row r="34">
          <cell r="A34">
            <v>2157</v>
          </cell>
          <cell r="B34" t="str">
            <v>CE57</v>
          </cell>
          <cell r="C34" t="str">
            <v>Southdown Juniors</v>
          </cell>
          <cell r="E34">
            <v>16047</v>
          </cell>
          <cell r="F34">
            <v>16046.83</v>
          </cell>
          <cell r="G34">
            <v>0.16999999999937643</v>
          </cell>
          <cell r="H34">
            <v>0</v>
          </cell>
          <cell r="I34">
            <v>1413</v>
          </cell>
          <cell r="J34">
            <v>1412.8800000000003</v>
          </cell>
          <cell r="K34">
            <v>0.11999999999987665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-4510</v>
          </cell>
          <cell r="AD34">
            <v>-4510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0.28999999999925308</v>
          </cell>
          <cell r="AT34">
            <v>0</v>
          </cell>
          <cell r="AU34">
            <v>17460</v>
          </cell>
          <cell r="AV34">
            <v>17460</v>
          </cell>
          <cell r="AW34">
            <v>0</v>
          </cell>
          <cell r="AX34">
            <v>25000</v>
          </cell>
          <cell r="AY34">
            <v>0</v>
          </cell>
          <cell r="AZ34">
            <v>0</v>
          </cell>
        </row>
        <row r="35">
          <cell r="A35">
            <v>2248</v>
          </cell>
          <cell r="B35" t="str">
            <v>CE58</v>
          </cell>
          <cell r="C35" t="str">
            <v>Stanton Drew Primary</v>
          </cell>
          <cell r="D35" t="str">
            <v>Stanton Drew Primary</v>
          </cell>
          <cell r="E35">
            <v>309744</v>
          </cell>
          <cell r="F35">
            <v>299412.12999999983</v>
          </cell>
          <cell r="G35">
            <v>10331.869999999599</v>
          </cell>
          <cell r="H35">
            <v>10332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6885</v>
          </cell>
          <cell r="V35">
            <v>4918</v>
          </cell>
          <cell r="W35">
            <v>1967</v>
          </cell>
          <cell r="X35">
            <v>1967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10331.869999999599</v>
          </cell>
          <cell r="AT35">
            <v>15456</v>
          </cell>
          <cell r="AU35">
            <v>299412</v>
          </cell>
          <cell r="AV35">
            <v>325200</v>
          </cell>
          <cell r="AW35">
            <v>10332</v>
          </cell>
          <cell r="AX35">
            <v>26016</v>
          </cell>
          <cell r="AY35">
            <v>0</v>
          </cell>
          <cell r="AZ35">
            <v>3.18</v>
          </cell>
        </row>
        <row r="36">
          <cell r="A36">
            <v>3421</v>
          </cell>
          <cell r="B36" t="str">
            <v>CE37</v>
          </cell>
          <cell r="C36" t="str">
            <v>St Andrew's, Bath Primary</v>
          </cell>
          <cell r="D36" t="str">
            <v>St Andrew's Primary School</v>
          </cell>
          <cell r="E36">
            <v>772698</v>
          </cell>
          <cell r="F36">
            <v>732896.20999999961</v>
          </cell>
          <cell r="G36">
            <v>39801.789999999834</v>
          </cell>
          <cell r="H36">
            <v>39802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39801.789999999834</v>
          </cell>
          <cell r="AT36">
            <v>73408</v>
          </cell>
          <cell r="AU36">
            <v>732896</v>
          </cell>
          <cell r="AV36">
            <v>846106</v>
          </cell>
          <cell r="AW36">
            <v>39802</v>
          </cell>
          <cell r="AX36">
            <v>67688</v>
          </cell>
          <cell r="AY36">
            <v>0</v>
          </cell>
          <cell r="AZ36">
            <v>4.7</v>
          </cell>
        </row>
        <row r="37">
          <cell r="A37">
            <v>3424</v>
          </cell>
          <cell r="B37" t="str">
            <v>CE38</v>
          </cell>
          <cell r="C37" t="str">
            <v>St John's, Bath Primary</v>
          </cell>
          <cell r="D37" t="str">
            <v>stjohnsbath_pri@BATHNES.GOV.UK</v>
          </cell>
          <cell r="E37">
            <v>1198898</v>
          </cell>
          <cell r="F37">
            <v>1168784.54</v>
          </cell>
          <cell r="G37">
            <v>30113.459999999752</v>
          </cell>
          <cell r="H37">
            <v>30113</v>
          </cell>
          <cell r="I37">
            <v>2838</v>
          </cell>
          <cell r="J37">
            <v>2838.0000000000291</v>
          </cell>
          <cell r="K37">
            <v>-2.9103830456733704E-11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30113.459999999723</v>
          </cell>
          <cell r="AT37">
            <v>106248</v>
          </cell>
          <cell r="AU37">
            <v>1171623</v>
          </cell>
          <cell r="AV37">
            <v>1307984</v>
          </cell>
          <cell r="AW37">
            <v>30113</v>
          </cell>
          <cell r="AX37">
            <v>104639</v>
          </cell>
          <cell r="AY37">
            <v>0</v>
          </cell>
          <cell r="AZ37">
            <v>2.2999999999999998</v>
          </cell>
        </row>
        <row r="38">
          <cell r="A38">
            <v>3107</v>
          </cell>
          <cell r="B38" t="str">
            <v>CE41</v>
          </cell>
          <cell r="C38" t="str">
            <v>St Julian's, Wellow Primary</v>
          </cell>
          <cell r="D38" t="str">
            <v>St Julian's Primary School</v>
          </cell>
          <cell r="E38">
            <v>455506</v>
          </cell>
          <cell r="F38">
            <v>446157.12999999971</v>
          </cell>
          <cell r="G38">
            <v>9348.8699999998571</v>
          </cell>
          <cell r="H38">
            <v>9349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88</v>
          </cell>
          <cell r="V38">
            <v>0</v>
          </cell>
          <cell r="W38">
            <v>88</v>
          </cell>
          <cell r="X38">
            <v>88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9348.8699999998571</v>
          </cell>
          <cell r="AT38">
            <v>26359</v>
          </cell>
          <cell r="AU38">
            <v>446157</v>
          </cell>
          <cell r="AV38">
            <v>481865</v>
          </cell>
          <cell r="AW38">
            <v>9349</v>
          </cell>
          <cell r="AX38">
            <v>38549</v>
          </cell>
          <cell r="AY38">
            <v>0</v>
          </cell>
          <cell r="AZ38">
            <v>1.94</v>
          </cell>
        </row>
        <row r="39">
          <cell r="A39">
            <v>3448</v>
          </cell>
          <cell r="B39" t="str">
            <v>CE93</v>
          </cell>
          <cell r="C39" t="str">
            <v>St Keyna Primary</v>
          </cell>
          <cell r="D39" t="str">
            <v>Kirstie_Harding@BATHNES.GOV.UK</v>
          </cell>
          <cell r="E39">
            <v>856977</v>
          </cell>
          <cell r="F39">
            <v>930546.80000000086</v>
          </cell>
          <cell r="G39">
            <v>-73569.799999999872</v>
          </cell>
          <cell r="H39">
            <v>-73570</v>
          </cell>
          <cell r="I39">
            <v>15975</v>
          </cell>
          <cell r="J39">
            <v>32943.419999999991</v>
          </cell>
          <cell r="K39">
            <v>-16968.419999999991</v>
          </cell>
          <cell r="L39">
            <v>-16968</v>
          </cell>
          <cell r="M39">
            <v>25776</v>
          </cell>
          <cell r="N39">
            <v>18352.179999999978</v>
          </cell>
          <cell r="O39">
            <v>7423.8199999999924</v>
          </cell>
          <cell r="P39">
            <v>7424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-83114.399999999878</v>
          </cell>
          <cell r="AT39">
            <v>72560</v>
          </cell>
          <cell r="AU39">
            <v>963490</v>
          </cell>
          <cell r="AV39">
            <v>945512</v>
          </cell>
          <cell r="AW39">
            <v>-90538</v>
          </cell>
          <cell r="AX39">
            <v>75641</v>
          </cell>
          <cell r="AY39">
            <v>0</v>
          </cell>
          <cell r="AZ39">
            <v>-9.58</v>
          </cell>
        </row>
        <row r="40">
          <cell r="A40">
            <v>2000</v>
          </cell>
          <cell r="B40" t="str">
            <v>CE42</v>
          </cell>
          <cell r="C40" t="str">
            <v>St Martins Gardens Primary</v>
          </cell>
          <cell r="D40" t="str">
            <v>StMartins_Pri@bathnes.gov.uk</v>
          </cell>
          <cell r="E40">
            <v>1415230</v>
          </cell>
          <cell r="F40">
            <v>1379287.0900000003</v>
          </cell>
          <cell r="G40">
            <v>35942.909999999465</v>
          </cell>
          <cell r="H40">
            <v>35943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7602</v>
          </cell>
          <cell r="N40">
            <v>-69123.799999999988</v>
          </cell>
          <cell r="O40">
            <v>76725.799999999988</v>
          </cell>
          <cell r="P40">
            <v>76726</v>
          </cell>
          <cell r="Q40">
            <v>3191</v>
          </cell>
          <cell r="R40">
            <v>2957.26</v>
          </cell>
          <cell r="S40">
            <v>233.73999999999978</v>
          </cell>
          <cell r="T40">
            <v>234</v>
          </cell>
          <cell r="U40">
            <v>5993</v>
          </cell>
          <cell r="V40">
            <v>5993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112902.44999999946</v>
          </cell>
          <cell r="AT40">
            <v>111522</v>
          </cell>
          <cell r="AU40">
            <v>1379287</v>
          </cell>
          <cell r="AV40">
            <v>1526752</v>
          </cell>
          <cell r="AW40">
            <v>35943</v>
          </cell>
          <cell r="AX40">
            <v>122140</v>
          </cell>
          <cell r="AY40">
            <v>0</v>
          </cell>
          <cell r="AZ40">
            <v>2.35</v>
          </cell>
        </row>
        <row r="41">
          <cell r="A41">
            <v>3425</v>
          </cell>
          <cell r="B41" t="str">
            <v>CE43</v>
          </cell>
          <cell r="C41" t="str">
            <v>St Mary's, Bath Primary</v>
          </cell>
          <cell r="D41" t="str">
            <v>stmarysbath_pri@BATHNES.GOV.UK</v>
          </cell>
          <cell r="E41">
            <v>789027</v>
          </cell>
          <cell r="F41">
            <v>740613.74999999907</v>
          </cell>
          <cell r="G41">
            <v>48413.249999999374</v>
          </cell>
          <cell r="H41">
            <v>48413</v>
          </cell>
          <cell r="I41">
            <v>0</v>
          </cell>
          <cell r="J41">
            <v>-3.637978807091713E-11</v>
          </cell>
          <cell r="K41">
            <v>3.637978807091713E-11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250</v>
          </cell>
          <cell r="AD41">
            <v>0</v>
          </cell>
          <cell r="AE41">
            <v>250</v>
          </cell>
          <cell r="AF41">
            <v>250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48413.249999999411</v>
          </cell>
          <cell r="AT41">
            <v>64611</v>
          </cell>
          <cell r="AU41">
            <v>740614</v>
          </cell>
          <cell r="AV41">
            <v>853638</v>
          </cell>
          <cell r="AW41">
            <v>48413</v>
          </cell>
          <cell r="AX41">
            <v>68291</v>
          </cell>
          <cell r="AY41">
            <v>0</v>
          </cell>
          <cell r="AZ41">
            <v>5.67</v>
          </cell>
        </row>
        <row r="42">
          <cell r="A42">
            <v>3105</v>
          </cell>
          <cell r="B42" t="str">
            <v>CE44</v>
          </cell>
          <cell r="C42" t="str">
            <v>St Mary's, Timsbury Primary</v>
          </cell>
          <cell r="D42" t="str">
            <v>stmarystimsbury_pri@BATHNES.GOV.UK</v>
          </cell>
          <cell r="E42">
            <v>788068</v>
          </cell>
          <cell r="F42">
            <v>698212.70000000054</v>
          </cell>
          <cell r="G42">
            <v>89855.300000000119</v>
          </cell>
          <cell r="H42">
            <v>89855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89855.300000000119</v>
          </cell>
          <cell r="AT42">
            <v>48709</v>
          </cell>
          <cell r="AU42">
            <v>698213</v>
          </cell>
          <cell r="AV42">
            <v>836777</v>
          </cell>
          <cell r="AW42">
            <v>89855</v>
          </cell>
          <cell r="AX42">
            <v>66942</v>
          </cell>
          <cell r="AY42">
            <v>22913</v>
          </cell>
          <cell r="AZ42">
            <v>10.74</v>
          </cell>
        </row>
        <row r="43">
          <cell r="A43">
            <v>3109</v>
          </cell>
          <cell r="B43" t="str">
            <v>CE45</v>
          </cell>
          <cell r="C43" t="str">
            <v>St Mary's, Writhlington Primary</v>
          </cell>
          <cell r="D43" t="str">
            <v>stmaryswrithlington_pri@BATHNES.GOV.UK</v>
          </cell>
          <cell r="E43">
            <v>545569</v>
          </cell>
          <cell r="F43">
            <v>515181.28999999957</v>
          </cell>
          <cell r="G43">
            <v>30387.709999999737</v>
          </cell>
          <cell r="H43">
            <v>30388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4037</v>
          </cell>
          <cell r="V43">
            <v>8469.18</v>
          </cell>
          <cell r="W43">
            <v>-4432.18</v>
          </cell>
          <cell r="X43">
            <v>-4432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30387.709999999737</v>
          </cell>
          <cell r="AT43">
            <v>36314</v>
          </cell>
          <cell r="AU43">
            <v>515181</v>
          </cell>
          <cell r="AV43">
            <v>581883</v>
          </cell>
          <cell r="AW43">
            <v>30388</v>
          </cell>
          <cell r="AX43">
            <v>46551</v>
          </cell>
          <cell r="AY43">
            <v>0</v>
          </cell>
          <cell r="AZ43">
            <v>5.22</v>
          </cell>
        </row>
        <row r="44">
          <cell r="A44">
            <v>3035</v>
          </cell>
          <cell r="B44" t="str">
            <v>CE46</v>
          </cell>
          <cell r="C44" t="str">
            <v>St Michaels CofE, Twerton Primary</v>
          </cell>
          <cell r="D44" t="str">
            <v>Karen_Bond@BATHNES.GOV.UK</v>
          </cell>
          <cell r="E44">
            <v>1014301</v>
          </cell>
          <cell r="F44">
            <v>957667.56999999972</v>
          </cell>
          <cell r="G44">
            <v>56633.429999998865</v>
          </cell>
          <cell r="H44">
            <v>56633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54</v>
          </cell>
          <cell r="AD44">
            <v>54</v>
          </cell>
          <cell r="AE44">
            <v>-2.2759572004815709E-15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56633.429999998865</v>
          </cell>
          <cell r="AT44">
            <v>32059</v>
          </cell>
          <cell r="AU44">
            <v>957668</v>
          </cell>
          <cell r="AV44">
            <v>1046360</v>
          </cell>
          <cell r="AW44">
            <v>56633</v>
          </cell>
          <cell r="AX44">
            <v>83709</v>
          </cell>
          <cell r="AY44">
            <v>0</v>
          </cell>
          <cell r="AZ44">
            <v>5.41</v>
          </cell>
        </row>
        <row r="45">
          <cell r="A45">
            <v>3446</v>
          </cell>
          <cell r="B45" t="str">
            <v>CE87</v>
          </cell>
          <cell r="C45" t="str">
            <v>St Nicholas Primary</v>
          </cell>
          <cell r="D45" t="str">
            <v>St Nicholas Primary School</v>
          </cell>
          <cell r="E45">
            <v>959412</v>
          </cell>
          <cell r="F45">
            <v>875022.89999999967</v>
          </cell>
          <cell r="G45">
            <v>84389.100000000166</v>
          </cell>
          <cell r="H45">
            <v>84389</v>
          </cell>
          <cell r="I45">
            <v>8256</v>
          </cell>
          <cell r="J45">
            <v>-27798.850000000013</v>
          </cell>
          <cell r="K45">
            <v>36054.850000000006</v>
          </cell>
          <cell r="L45">
            <v>36055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911</v>
          </cell>
          <cell r="V45">
            <v>0</v>
          </cell>
          <cell r="W45">
            <v>911</v>
          </cell>
          <cell r="X45">
            <v>911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120443.95000000017</v>
          </cell>
          <cell r="AT45">
            <v>82577</v>
          </cell>
          <cell r="AU45">
            <v>847224</v>
          </cell>
          <cell r="AV45">
            <v>1050245</v>
          </cell>
          <cell r="AW45">
            <v>120444</v>
          </cell>
          <cell r="AX45">
            <v>84020</v>
          </cell>
          <cell r="AY45">
            <v>36424</v>
          </cell>
          <cell r="AZ45">
            <v>11.47</v>
          </cell>
        </row>
        <row r="46">
          <cell r="A46">
            <v>3032</v>
          </cell>
          <cell r="B46" t="str">
            <v>CE49</v>
          </cell>
          <cell r="C46" t="str">
            <v>St Philip's CofE, Bath Primary</v>
          </cell>
          <cell r="D46" t="str">
            <v>St Philip's Primary School</v>
          </cell>
          <cell r="E46">
            <v>1157079</v>
          </cell>
          <cell r="F46">
            <v>1049431.7599999995</v>
          </cell>
          <cell r="G46">
            <v>107647.23999999878</v>
          </cell>
          <cell r="H46">
            <v>107647</v>
          </cell>
          <cell r="I46">
            <v>33385</v>
          </cell>
          <cell r="J46">
            <v>26019.759999999984</v>
          </cell>
          <cell r="K46">
            <v>7365.2399999999889</v>
          </cell>
          <cell r="L46">
            <v>7365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747</v>
          </cell>
          <cell r="V46">
            <v>0</v>
          </cell>
          <cell r="W46">
            <v>747</v>
          </cell>
          <cell r="X46">
            <v>747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115012.47999999877</v>
          </cell>
          <cell r="AT46">
            <v>79151</v>
          </cell>
          <cell r="AU46">
            <v>1075452</v>
          </cell>
          <cell r="AV46">
            <v>1269615</v>
          </cell>
          <cell r="AW46">
            <v>115012</v>
          </cell>
          <cell r="AX46">
            <v>101569</v>
          </cell>
          <cell r="AY46">
            <v>13443</v>
          </cell>
          <cell r="AZ46">
            <v>9.06</v>
          </cell>
        </row>
        <row r="47">
          <cell r="A47">
            <v>3034</v>
          </cell>
          <cell r="B47" t="str">
            <v>CE50</v>
          </cell>
          <cell r="C47" t="str">
            <v>St Saviour's CofE Infants</v>
          </cell>
          <cell r="D47" t="str">
            <v>St Saviour's Infant School</v>
          </cell>
          <cell r="E47">
            <v>697638</v>
          </cell>
          <cell r="F47">
            <v>757568.75000000116</v>
          </cell>
          <cell r="G47">
            <v>-59930.749999999964</v>
          </cell>
          <cell r="H47">
            <v>-59931</v>
          </cell>
          <cell r="I47">
            <v>0</v>
          </cell>
          <cell r="J47">
            <v>9.0949470177292824E-13</v>
          </cell>
          <cell r="K47">
            <v>-9.0949470177292824E-13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-235</v>
          </cell>
          <cell r="V47">
            <v>-235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-59930.749999999964</v>
          </cell>
          <cell r="AT47">
            <v>83706</v>
          </cell>
          <cell r="AU47">
            <v>757569</v>
          </cell>
          <cell r="AV47">
            <v>781344</v>
          </cell>
          <cell r="AW47">
            <v>-59931</v>
          </cell>
          <cell r="AX47">
            <v>62508</v>
          </cell>
          <cell r="AY47">
            <v>0</v>
          </cell>
          <cell r="AZ47">
            <v>-7.67</v>
          </cell>
        </row>
        <row r="48">
          <cell r="A48">
            <v>3033</v>
          </cell>
          <cell r="B48" t="str">
            <v>CE51</v>
          </cell>
          <cell r="C48" t="str">
            <v>St Saviour's Juniors</v>
          </cell>
          <cell r="D48" t="str">
            <v>St Saviour's Junior School</v>
          </cell>
          <cell r="E48">
            <v>862373</v>
          </cell>
          <cell r="F48">
            <v>861792.87999999884</v>
          </cell>
          <cell r="G48">
            <v>580.11999999989212</v>
          </cell>
          <cell r="H48">
            <v>580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-9573</v>
          </cell>
          <cell r="V48">
            <v>-9573</v>
          </cell>
          <cell r="W48">
            <v>-3.637978807091713E-12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580.11999999989212</v>
          </cell>
          <cell r="AT48">
            <v>25469</v>
          </cell>
          <cell r="AU48">
            <v>861793</v>
          </cell>
          <cell r="AV48">
            <v>887842</v>
          </cell>
          <cell r="AW48">
            <v>580</v>
          </cell>
          <cell r="AX48">
            <v>71027</v>
          </cell>
          <cell r="AY48">
            <v>0</v>
          </cell>
          <cell r="AZ48">
            <v>7.0000000000000007E-2</v>
          </cell>
        </row>
        <row r="49">
          <cell r="A49">
            <v>3422</v>
          </cell>
          <cell r="B49" t="str">
            <v>CE52</v>
          </cell>
          <cell r="C49" t="str">
            <v>St Stephen's, Bath Primary</v>
          </cell>
          <cell r="D49" t="str">
            <v>St Stephen's Primary School</v>
          </cell>
          <cell r="E49">
            <v>1362068</v>
          </cell>
          <cell r="F49">
            <v>1343156.85</v>
          </cell>
          <cell r="G49">
            <v>18911.150000000638</v>
          </cell>
          <cell r="H49">
            <v>18911</v>
          </cell>
          <cell r="I49">
            <v>31941</v>
          </cell>
          <cell r="J49">
            <v>38785.309999999961</v>
          </cell>
          <cell r="K49">
            <v>-6844.3099999999904</v>
          </cell>
          <cell r="L49">
            <v>-6844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12066.840000000648</v>
          </cell>
          <cell r="AT49">
            <v>132980</v>
          </cell>
          <cell r="AU49">
            <v>1381942</v>
          </cell>
          <cell r="AV49">
            <v>1526989</v>
          </cell>
          <cell r="AW49">
            <v>12067</v>
          </cell>
          <cell r="AX49">
            <v>122159</v>
          </cell>
          <cell r="AY49">
            <v>0</v>
          </cell>
          <cell r="AZ49">
            <v>0.79</v>
          </cell>
        </row>
        <row r="50">
          <cell r="A50">
            <v>3103</v>
          </cell>
          <cell r="B50" t="str">
            <v>CE59</v>
          </cell>
          <cell r="C50" t="str">
            <v>Swainswick Primary</v>
          </cell>
          <cell r="D50" t="str">
            <v>Swainswick Primary School</v>
          </cell>
          <cell r="E50">
            <v>338134</v>
          </cell>
          <cell r="F50">
            <v>364017.47000000009</v>
          </cell>
          <cell r="G50">
            <v>-25883.469999999947</v>
          </cell>
          <cell r="H50">
            <v>-25883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5984</v>
          </cell>
          <cell r="V50">
            <v>0</v>
          </cell>
          <cell r="W50">
            <v>5984</v>
          </cell>
          <cell r="X50">
            <v>5984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4027</v>
          </cell>
          <cell r="AH50">
            <v>4027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-25883.469999999947</v>
          </cell>
          <cell r="AT50">
            <v>25519</v>
          </cell>
          <cell r="AU50">
            <v>364017</v>
          </cell>
          <cell r="AV50">
            <v>363653</v>
          </cell>
          <cell r="AW50">
            <v>-25883</v>
          </cell>
          <cell r="AX50">
            <v>29092</v>
          </cell>
          <cell r="AY50">
            <v>0</v>
          </cell>
          <cell r="AZ50">
            <v>-7.12</v>
          </cell>
        </row>
        <row r="51">
          <cell r="A51">
            <v>2160</v>
          </cell>
          <cell r="B51" t="str">
            <v>CE61</v>
          </cell>
          <cell r="C51" t="str">
            <v>Twerton Infants</v>
          </cell>
          <cell r="D51" t="str">
            <v>Twerton Infant School</v>
          </cell>
          <cell r="E51">
            <v>809647</v>
          </cell>
          <cell r="F51">
            <v>766347.31000000075</v>
          </cell>
          <cell r="G51">
            <v>43299.69000000009</v>
          </cell>
          <cell r="H51">
            <v>43300</v>
          </cell>
          <cell r="I51">
            <v>32084</v>
          </cell>
          <cell r="J51">
            <v>32084.000000000022</v>
          </cell>
          <cell r="K51">
            <v>-2.1827872842550278E-11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13807</v>
          </cell>
          <cell r="V51">
            <v>10542</v>
          </cell>
          <cell r="W51">
            <v>3265</v>
          </cell>
          <cell r="X51">
            <v>3265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43299.690000000068</v>
          </cell>
          <cell r="AT51">
            <v>53070</v>
          </cell>
          <cell r="AU51">
            <v>798431</v>
          </cell>
          <cell r="AV51">
            <v>894801</v>
          </cell>
          <cell r="AW51">
            <v>43300</v>
          </cell>
          <cell r="AX51">
            <v>71584</v>
          </cell>
          <cell r="AY51">
            <v>0</v>
          </cell>
          <cell r="AZ51">
            <v>4.84</v>
          </cell>
        </row>
        <row r="52">
          <cell r="A52">
            <v>3106</v>
          </cell>
          <cell r="B52" t="str">
            <v>CE62</v>
          </cell>
          <cell r="C52" t="str">
            <v>Ubley Primary</v>
          </cell>
          <cell r="D52" t="str">
            <v>Ubley Primary School</v>
          </cell>
          <cell r="E52">
            <v>386471</v>
          </cell>
          <cell r="F52">
            <v>362956.90000000008</v>
          </cell>
          <cell r="G52">
            <v>23514.099999999518</v>
          </cell>
          <cell r="H52">
            <v>23514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928</v>
          </cell>
          <cell r="V52">
            <v>928</v>
          </cell>
          <cell r="W52">
            <v>-5.0015547259363302E-14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23514.099999999518</v>
          </cell>
          <cell r="AT52">
            <v>23813</v>
          </cell>
          <cell r="AU52">
            <v>362957</v>
          </cell>
          <cell r="AV52">
            <v>410284</v>
          </cell>
          <cell r="AW52">
            <v>23514</v>
          </cell>
          <cell r="AX52">
            <v>32823</v>
          </cell>
          <cell r="AY52">
            <v>0</v>
          </cell>
          <cell r="AZ52">
            <v>5.73</v>
          </cell>
        </row>
        <row r="53">
          <cell r="A53">
            <v>2249</v>
          </cell>
          <cell r="B53" t="str">
            <v>CE63</v>
          </cell>
          <cell r="C53" t="str">
            <v>Welton Primary</v>
          </cell>
          <cell r="D53" t="str">
            <v>Welton Primary School</v>
          </cell>
          <cell r="E53">
            <v>854335</v>
          </cell>
          <cell r="F53">
            <v>785988.00000000012</v>
          </cell>
          <cell r="G53">
            <v>68347.000000000771</v>
          </cell>
          <cell r="H53">
            <v>68347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1127</v>
          </cell>
          <cell r="V53">
            <v>1127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68347.000000000771</v>
          </cell>
          <cell r="AT53">
            <v>89271</v>
          </cell>
          <cell r="AU53">
            <v>785988</v>
          </cell>
          <cell r="AV53">
            <v>943606</v>
          </cell>
          <cell r="AW53">
            <v>68347</v>
          </cell>
          <cell r="AX53">
            <v>75488</v>
          </cell>
          <cell r="AY53">
            <v>0</v>
          </cell>
          <cell r="AZ53">
            <v>7.24</v>
          </cell>
        </row>
        <row r="54">
          <cell r="A54">
            <v>2250</v>
          </cell>
          <cell r="B54" t="str">
            <v>CE64</v>
          </cell>
          <cell r="C54" t="str">
            <v>Westfield Primary</v>
          </cell>
          <cell r="D54" t="str">
            <v>Westfield Primary School</v>
          </cell>
          <cell r="E54">
            <v>1313303</v>
          </cell>
          <cell r="F54">
            <v>1191101.4999999995</v>
          </cell>
          <cell r="G54">
            <v>122201.49999999919</v>
          </cell>
          <cell r="H54">
            <v>122201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16305</v>
          </cell>
          <cell r="V54">
            <v>11550.82</v>
          </cell>
          <cell r="W54">
            <v>4754.18</v>
          </cell>
          <cell r="X54">
            <v>4754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122201.49999999919</v>
          </cell>
          <cell r="AT54">
            <v>83124</v>
          </cell>
          <cell r="AU54">
            <v>1191102</v>
          </cell>
          <cell r="AV54">
            <v>1396427</v>
          </cell>
          <cell r="AW54">
            <v>122201</v>
          </cell>
          <cell r="AX54">
            <v>111714</v>
          </cell>
          <cell r="AY54">
            <v>10487</v>
          </cell>
          <cell r="AZ54">
            <v>8.75</v>
          </cell>
        </row>
        <row r="55">
          <cell r="A55">
            <v>3125</v>
          </cell>
          <cell r="B55" t="str">
            <v>CE65</v>
          </cell>
          <cell r="C55" t="str">
            <v>Weston All Saints Primary</v>
          </cell>
          <cell r="E55">
            <v>2051076</v>
          </cell>
          <cell r="F55">
            <v>2031766.7199999983</v>
          </cell>
          <cell r="G55">
            <v>19309.280000000486</v>
          </cell>
          <cell r="H55">
            <v>19309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29964</v>
          </cell>
          <cell r="V55">
            <v>29920.23</v>
          </cell>
          <cell r="W55">
            <v>43.770000000000437</v>
          </cell>
          <cell r="X55">
            <v>44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19309.280000000486</v>
          </cell>
          <cell r="AT55">
            <v>147614</v>
          </cell>
          <cell r="AU55">
            <v>2031767</v>
          </cell>
          <cell r="AV55">
            <v>2198690</v>
          </cell>
          <cell r="AW55">
            <v>19309</v>
          </cell>
          <cell r="AX55">
            <v>175895</v>
          </cell>
          <cell r="AY55">
            <v>0</v>
          </cell>
          <cell r="AZ55">
            <v>0.88</v>
          </cell>
        </row>
        <row r="56">
          <cell r="A56">
            <v>2251</v>
          </cell>
          <cell r="B56" t="str">
            <v>CE66</v>
          </cell>
          <cell r="C56" t="str">
            <v>Whitchurch Primary</v>
          </cell>
          <cell r="D56" t="str">
            <v>Whitchurch Primary School</v>
          </cell>
          <cell r="E56">
            <v>838095</v>
          </cell>
          <cell r="F56">
            <v>808827.48999999848</v>
          </cell>
          <cell r="G56">
            <v>29267.510000000864</v>
          </cell>
          <cell r="H56">
            <v>29268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21289</v>
          </cell>
          <cell r="V56">
            <v>10112</v>
          </cell>
          <cell r="W56">
            <v>11177</v>
          </cell>
          <cell r="X56">
            <v>11177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29267.510000000864</v>
          </cell>
          <cell r="AT56">
            <v>54224</v>
          </cell>
          <cell r="AU56">
            <v>808827</v>
          </cell>
          <cell r="AV56">
            <v>892319</v>
          </cell>
          <cell r="AW56">
            <v>29268</v>
          </cell>
          <cell r="AX56">
            <v>71386</v>
          </cell>
          <cell r="AY56">
            <v>0</v>
          </cell>
          <cell r="AZ56">
            <v>3.28</v>
          </cell>
        </row>
        <row r="57">
          <cell r="A57">
            <v>2162</v>
          </cell>
          <cell r="B57" t="str">
            <v>CE67</v>
          </cell>
          <cell r="C57" t="str">
            <v>Widcombe Infants</v>
          </cell>
          <cell r="D57" t="str">
            <v>Widcombe Infant School</v>
          </cell>
          <cell r="E57">
            <v>702588</v>
          </cell>
          <cell r="F57">
            <v>663059.89000000071</v>
          </cell>
          <cell r="G57">
            <v>39528.10999999976</v>
          </cell>
          <cell r="H57">
            <v>39528</v>
          </cell>
          <cell r="I57">
            <v>11154</v>
          </cell>
          <cell r="J57">
            <v>10448.770000000011</v>
          </cell>
          <cell r="K57">
            <v>705.22999999998865</v>
          </cell>
          <cell r="L57">
            <v>705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40233.339999999749</v>
          </cell>
          <cell r="AT57">
            <v>99814</v>
          </cell>
          <cell r="AU57">
            <v>673509</v>
          </cell>
          <cell r="AV57">
            <v>813556</v>
          </cell>
          <cell r="AW57">
            <v>40233</v>
          </cell>
          <cell r="AX57">
            <v>65084</v>
          </cell>
          <cell r="AY57">
            <v>0</v>
          </cell>
          <cell r="AZ57">
            <v>4.95</v>
          </cell>
        </row>
        <row r="58">
          <cell r="A58">
            <v>3423</v>
          </cell>
          <cell r="B58" t="str">
            <v>CE68</v>
          </cell>
          <cell r="C58" t="str">
            <v>Widcombe Juniors</v>
          </cell>
          <cell r="D58" t="str">
            <v>Widcombe Junior School</v>
          </cell>
          <cell r="E58">
            <v>832937</v>
          </cell>
          <cell r="F58">
            <v>798253.4600000002</v>
          </cell>
          <cell r="G58">
            <v>34683.540000000838</v>
          </cell>
          <cell r="H58">
            <v>34684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34683.540000000838</v>
          </cell>
          <cell r="AT58">
            <v>43560</v>
          </cell>
          <cell r="AU58">
            <v>798253</v>
          </cell>
          <cell r="AV58">
            <v>876497</v>
          </cell>
          <cell r="AW58">
            <v>34684</v>
          </cell>
          <cell r="AX58">
            <v>70120</v>
          </cell>
          <cell r="AY58">
            <v>0</v>
          </cell>
          <cell r="AZ58">
            <v>3.96</v>
          </cell>
        </row>
        <row r="59">
          <cell r="A59">
            <v>4130</v>
          </cell>
          <cell r="B59" t="str">
            <v>CE71</v>
          </cell>
          <cell r="C59" t="str">
            <v>Chew Valley Secondary</v>
          </cell>
          <cell r="D59" t="str">
            <v>jnichols@chewvalleyschool.co.uk</v>
          </cell>
          <cell r="E59">
            <v>5638885</v>
          </cell>
          <cell r="F59">
            <v>5263012.3700000066</v>
          </cell>
          <cell r="G59">
            <v>375872.6300000078</v>
          </cell>
          <cell r="H59">
            <v>375873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-1487</v>
          </cell>
          <cell r="N59">
            <v>-8130.52</v>
          </cell>
          <cell r="O59">
            <v>6643.52</v>
          </cell>
          <cell r="P59">
            <v>6644</v>
          </cell>
          <cell r="Q59">
            <v>1657</v>
          </cell>
          <cell r="R59">
            <v>1437.2400000000016</v>
          </cell>
          <cell r="S59">
            <v>219.7599999999984</v>
          </cell>
          <cell r="T59">
            <v>220</v>
          </cell>
          <cell r="U59">
            <v>27547</v>
          </cell>
          <cell r="V59">
            <v>26673.48</v>
          </cell>
          <cell r="W59">
            <v>873.52000000000044</v>
          </cell>
          <cell r="X59">
            <v>874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18416</v>
          </cell>
          <cell r="AD59">
            <v>-111965</v>
          </cell>
          <cell r="AE59">
            <v>130381</v>
          </cell>
          <cell r="AF59">
            <v>130381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300</v>
          </cell>
          <cell r="AL59">
            <v>0</v>
          </cell>
          <cell r="AM59">
            <v>300</v>
          </cell>
          <cell r="AN59">
            <v>300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382735.91000000783</v>
          </cell>
          <cell r="AT59">
            <v>34822</v>
          </cell>
          <cell r="AU59">
            <v>5263012</v>
          </cell>
          <cell r="AV59">
            <v>5673707</v>
          </cell>
          <cell r="AW59">
            <v>375873</v>
          </cell>
          <cell r="AX59">
            <v>283685</v>
          </cell>
          <cell r="AY59">
            <v>92188</v>
          </cell>
          <cell r="AZ59">
            <v>6.62</v>
          </cell>
        </row>
        <row r="60">
          <cell r="A60">
            <v>4608</v>
          </cell>
          <cell r="B60" t="str">
            <v>CE77</v>
          </cell>
          <cell r="C60" t="str">
            <v>St Gregory's Secondary</v>
          </cell>
          <cell r="D60" t="str">
            <v>Karen_Howard@bathnes.gov.uk</v>
          </cell>
          <cell r="E60">
            <v>4613795</v>
          </cell>
          <cell r="F60">
            <v>4237300.120000001</v>
          </cell>
          <cell r="G60">
            <v>376494.87999999814</v>
          </cell>
          <cell r="H60">
            <v>376495</v>
          </cell>
          <cell r="I60">
            <v>40125</v>
          </cell>
          <cell r="J60">
            <v>56864.80999999999</v>
          </cell>
          <cell r="K60">
            <v>-16739.809999999987</v>
          </cell>
          <cell r="L60">
            <v>-16740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359755.06999999814</v>
          </cell>
          <cell r="AT60">
            <v>25781</v>
          </cell>
          <cell r="AU60">
            <v>4294165</v>
          </cell>
          <cell r="AV60">
            <v>4679701</v>
          </cell>
          <cell r="AW60">
            <v>359755</v>
          </cell>
          <cell r="AX60">
            <v>233985</v>
          </cell>
          <cell r="AY60">
            <v>125770</v>
          </cell>
          <cell r="AZ60">
            <v>7.69</v>
          </cell>
        </row>
        <row r="61">
          <cell r="A61">
            <v>4607</v>
          </cell>
          <cell r="B61" t="str">
            <v>CE78</v>
          </cell>
          <cell r="C61" t="str">
            <v>St Marks Secondary</v>
          </cell>
          <cell r="D61" t="str">
            <v>Julie_Skailes@BATHNES.GOV.UK</v>
          </cell>
          <cell r="E61">
            <v>1600605</v>
          </cell>
          <cell r="F61">
            <v>1581997.6899999983</v>
          </cell>
          <cell r="G61">
            <v>18607.309999999576</v>
          </cell>
          <cell r="H61">
            <v>18607</v>
          </cell>
          <cell r="I61">
            <v>9621</v>
          </cell>
          <cell r="J61">
            <v>55138.500000000095</v>
          </cell>
          <cell r="K61">
            <v>-45517.500000000036</v>
          </cell>
          <cell r="L61">
            <v>-45518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-26910.190000000461</v>
          </cell>
          <cell r="AT61">
            <v>73301</v>
          </cell>
          <cell r="AU61">
            <v>1637136</v>
          </cell>
          <cell r="AV61">
            <v>1683527</v>
          </cell>
          <cell r="AW61">
            <v>-26911</v>
          </cell>
          <cell r="AX61">
            <v>84176</v>
          </cell>
          <cell r="AY61">
            <v>0</v>
          </cell>
          <cell r="AZ61">
            <v>-1.6</v>
          </cell>
        </row>
        <row r="62">
          <cell r="C62" t="str">
            <v>Totals</v>
          </cell>
          <cell r="E62">
            <v>58380626</v>
          </cell>
          <cell r="F62">
            <v>55422574.149999991</v>
          </cell>
          <cell r="G62">
            <v>2958051.8500000075</v>
          </cell>
          <cell r="H62">
            <v>2958049</v>
          </cell>
          <cell r="I62">
            <v>528135</v>
          </cell>
          <cell r="J62">
            <v>539730.28</v>
          </cell>
          <cell r="K62">
            <v>-11595.28000000005</v>
          </cell>
          <cell r="L62">
            <v>-11595</v>
          </cell>
          <cell r="M62">
            <v>31277</v>
          </cell>
          <cell r="N62">
            <v>-59516.140000000014</v>
          </cell>
          <cell r="O62">
            <v>90793.139999999985</v>
          </cell>
          <cell r="P62">
            <v>90794</v>
          </cell>
          <cell r="Q62">
            <v>4848</v>
          </cell>
          <cell r="R62">
            <v>4394.5000000000018</v>
          </cell>
          <cell r="S62">
            <v>453.49999999999818</v>
          </cell>
          <cell r="T62">
            <v>454</v>
          </cell>
          <cell r="U62">
            <v>439928</v>
          </cell>
          <cell r="V62">
            <v>338038.54999999993</v>
          </cell>
          <cell r="W62">
            <v>101889.45000000001</v>
          </cell>
          <cell r="X62">
            <v>101891</v>
          </cell>
          <cell r="Y62">
            <v>592</v>
          </cell>
          <cell r="Z62">
            <v>592</v>
          </cell>
          <cell r="AA62">
            <v>0</v>
          </cell>
          <cell r="AB62">
            <v>0</v>
          </cell>
          <cell r="AC62">
            <v>49216</v>
          </cell>
          <cell r="AD62">
            <v>-104898.63</v>
          </cell>
          <cell r="AE62">
            <v>154114.63</v>
          </cell>
          <cell r="AF62">
            <v>154115</v>
          </cell>
          <cell r="AG62">
            <v>4027</v>
          </cell>
          <cell r="AH62">
            <v>4027</v>
          </cell>
          <cell r="AI62">
            <v>0</v>
          </cell>
          <cell r="AJ62">
            <v>0</v>
          </cell>
          <cell r="AK62">
            <v>101278</v>
          </cell>
          <cell r="AL62">
            <v>84708.82</v>
          </cell>
          <cell r="AM62">
            <v>16569.179999999993</v>
          </cell>
          <cell r="AN62">
            <v>16569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3037703.2100000069</v>
          </cell>
          <cell r="AT62">
            <v>3608772</v>
          </cell>
          <cell r="AU62">
            <v>55962308</v>
          </cell>
          <cell r="AV62">
            <v>62517533</v>
          </cell>
          <cell r="AW62">
            <v>2946454</v>
          </cell>
        </row>
        <row r="71">
          <cell r="AZ71">
            <v>4.43</v>
          </cell>
        </row>
        <row r="72">
          <cell r="AZ72">
            <v>5.89</v>
          </cell>
        </row>
        <row r="73">
          <cell r="AZ73">
            <v>4.71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 by NCY"/>
      <sheetName val="Lunches taken by NCY"/>
      <sheetName val="FSM by NCY"/>
      <sheetName val="Top up funding by NCY"/>
      <sheetName val="Service children by NCY"/>
    </sheetNames>
    <sheetDataSet>
      <sheetData sheetId="0">
        <row r="7">
          <cell r="B7">
            <v>2236</v>
          </cell>
          <cell r="C7" t="str">
            <v>Bathampton Primary</v>
          </cell>
          <cell r="D7">
            <v>206</v>
          </cell>
          <cell r="G7">
            <v>32</v>
          </cell>
          <cell r="H7">
            <v>31</v>
          </cell>
          <cell r="I7">
            <v>30</v>
          </cell>
          <cell r="J7">
            <v>30</v>
          </cell>
          <cell r="K7">
            <v>30</v>
          </cell>
          <cell r="L7">
            <v>30</v>
          </cell>
          <cell r="M7">
            <v>23</v>
          </cell>
          <cell r="V7">
            <v>206</v>
          </cell>
        </row>
        <row r="8">
          <cell r="B8">
            <v>3076</v>
          </cell>
          <cell r="C8" t="str">
            <v>Batheaston Primary</v>
          </cell>
          <cell r="D8">
            <v>214</v>
          </cell>
          <cell r="G8">
            <v>31</v>
          </cell>
          <cell r="H8">
            <v>30</v>
          </cell>
          <cell r="I8">
            <v>29</v>
          </cell>
          <cell r="J8">
            <v>32</v>
          </cell>
          <cell r="K8">
            <v>31</v>
          </cell>
          <cell r="L8">
            <v>29</v>
          </cell>
          <cell r="M8">
            <v>32</v>
          </cell>
          <cell r="V8">
            <v>214</v>
          </cell>
        </row>
        <row r="9">
          <cell r="B9">
            <v>3077</v>
          </cell>
          <cell r="C9" t="str">
            <v>Bathford C.E. (V.C.) Primary School</v>
          </cell>
          <cell r="D9">
            <v>184</v>
          </cell>
          <cell r="G9">
            <v>32</v>
          </cell>
          <cell r="H9">
            <v>26</v>
          </cell>
          <cell r="I9">
            <v>24</v>
          </cell>
          <cell r="J9">
            <v>30</v>
          </cell>
          <cell r="K9">
            <v>31</v>
          </cell>
          <cell r="L9">
            <v>23</v>
          </cell>
          <cell r="M9">
            <v>18</v>
          </cell>
          <cell r="V9">
            <v>184</v>
          </cell>
        </row>
        <row r="10">
          <cell r="B10">
            <v>3420</v>
          </cell>
          <cell r="C10" t="str">
            <v>Bathwick St Mary C of E School</v>
          </cell>
          <cell r="D10">
            <v>220</v>
          </cell>
          <cell r="G10">
            <v>30</v>
          </cell>
          <cell r="H10">
            <v>30</v>
          </cell>
          <cell r="I10">
            <v>30</v>
          </cell>
          <cell r="J10">
            <v>31</v>
          </cell>
          <cell r="K10">
            <v>33</v>
          </cell>
          <cell r="L10">
            <v>32</v>
          </cell>
          <cell r="M10">
            <v>34</v>
          </cell>
          <cell r="V10">
            <v>220</v>
          </cell>
        </row>
        <row r="11">
          <cell r="B11">
            <v>2237</v>
          </cell>
          <cell r="C11" t="str">
            <v>Bishop Sutton Primary School</v>
          </cell>
          <cell r="D11">
            <v>140</v>
          </cell>
          <cell r="G11">
            <v>18</v>
          </cell>
          <cell r="H11">
            <v>20</v>
          </cell>
          <cell r="I11">
            <v>17</v>
          </cell>
          <cell r="J11">
            <v>16</v>
          </cell>
          <cell r="K11">
            <v>28</v>
          </cell>
          <cell r="L11">
            <v>20</v>
          </cell>
          <cell r="M11">
            <v>21</v>
          </cell>
          <cell r="V11">
            <v>140</v>
          </cell>
        </row>
        <row r="12">
          <cell r="B12">
            <v>3078</v>
          </cell>
          <cell r="C12" t="str">
            <v>Cameley C of E VC Primary School</v>
          </cell>
          <cell r="D12">
            <v>100</v>
          </cell>
          <cell r="G12">
            <v>14</v>
          </cell>
          <cell r="H12">
            <v>14</v>
          </cell>
          <cell r="I12">
            <v>14</v>
          </cell>
          <cell r="J12">
            <v>13</v>
          </cell>
          <cell r="K12">
            <v>10</v>
          </cell>
          <cell r="L12">
            <v>18</v>
          </cell>
          <cell r="M12">
            <v>17</v>
          </cell>
          <cell r="V12">
            <v>100</v>
          </cell>
        </row>
        <row r="13">
          <cell r="B13">
            <v>3079</v>
          </cell>
          <cell r="C13" t="str">
            <v>Camerton C of E Primary</v>
          </cell>
          <cell r="D13">
            <v>36</v>
          </cell>
          <cell r="E13">
            <v>8</v>
          </cell>
          <cell r="F13">
            <v>1</v>
          </cell>
          <cell r="G13">
            <v>6</v>
          </cell>
          <cell r="H13">
            <v>5</v>
          </cell>
          <cell r="J13">
            <v>5</v>
          </cell>
          <cell r="K13">
            <v>4</v>
          </cell>
          <cell r="L13">
            <v>4</v>
          </cell>
          <cell r="M13">
            <v>3</v>
          </cell>
          <cell r="V13">
            <v>27</v>
          </cell>
        </row>
        <row r="14">
          <cell r="B14">
            <v>2260</v>
          </cell>
          <cell r="C14" t="str">
            <v>Castle Primary School</v>
          </cell>
          <cell r="D14">
            <v>299</v>
          </cell>
          <cell r="E14">
            <v>8</v>
          </cell>
          <cell r="F14">
            <v>27</v>
          </cell>
          <cell r="G14">
            <v>58</v>
          </cell>
          <cell r="H14">
            <v>44</v>
          </cell>
          <cell r="I14">
            <v>36</v>
          </cell>
          <cell r="J14">
            <v>30</v>
          </cell>
          <cell r="K14">
            <v>37</v>
          </cell>
          <cell r="L14">
            <v>30</v>
          </cell>
          <cell r="M14">
            <v>29</v>
          </cell>
          <cell r="V14">
            <v>264</v>
          </cell>
        </row>
        <row r="15">
          <cell r="B15">
            <v>2258</v>
          </cell>
          <cell r="C15" t="str">
            <v>Chandag County Infants' School</v>
          </cell>
          <cell r="D15">
            <v>181</v>
          </cell>
          <cell r="G15">
            <v>61</v>
          </cell>
          <cell r="H15">
            <v>60</v>
          </cell>
          <cell r="I15">
            <v>60</v>
          </cell>
          <cell r="V15">
            <v>181</v>
          </cell>
        </row>
        <row r="16">
          <cell r="B16">
            <v>2242</v>
          </cell>
          <cell r="C16" t="str">
            <v>Chandag Junior School</v>
          </cell>
          <cell r="D16">
            <v>269</v>
          </cell>
          <cell r="J16">
            <v>68</v>
          </cell>
          <cell r="K16">
            <v>66</v>
          </cell>
          <cell r="L16">
            <v>67</v>
          </cell>
          <cell r="M16">
            <v>68</v>
          </cell>
          <cell r="V16">
            <v>269</v>
          </cell>
        </row>
        <row r="17">
          <cell r="B17">
            <v>2238</v>
          </cell>
          <cell r="C17" t="str">
            <v>Chew Magna Primary School</v>
          </cell>
          <cell r="D17">
            <v>107</v>
          </cell>
          <cell r="G17">
            <v>15</v>
          </cell>
          <cell r="H17">
            <v>16</v>
          </cell>
          <cell r="I17">
            <v>17</v>
          </cell>
          <cell r="J17">
            <v>16</v>
          </cell>
          <cell r="K17">
            <v>15</v>
          </cell>
          <cell r="L17">
            <v>14</v>
          </cell>
          <cell r="M17">
            <v>14</v>
          </cell>
          <cell r="V17">
            <v>107</v>
          </cell>
        </row>
        <row r="18">
          <cell r="B18">
            <v>3128</v>
          </cell>
          <cell r="C18" t="str">
            <v>Combe Down Primary School</v>
          </cell>
          <cell r="D18">
            <v>403</v>
          </cell>
          <cell r="G18">
            <v>58</v>
          </cell>
          <cell r="H18">
            <v>60</v>
          </cell>
          <cell r="I18">
            <v>58</v>
          </cell>
          <cell r="J18">
            <v>60</v>
          </cell>
          <cell r="K18">
            <v>58</v>
          </cell>
          <cell r="L18">
            <v>56</v>
          </cell>
          <cell r="M18">
            <v>53</v>
          </cell>
          <cell r="V18">
            <v>403</v>
          </cell>
        </row>
        <row r="19">
          <cell r="B19">
            <v>3086</v>
          </cell>
          <cell r="C19" t="str">
            <v>East Harptree CE VC Primary</v>
          </cell>
          <cell r="D19">
            <v>92</v>
          </cell>
          <cell r="G19">
            <v>11</v>
          </cell>
          <cell r="H19">
            <v>11</v>
          </cell>
          <cell r="I19">
            <v>16</v>
          </cell>
          <cell r="J19">
            <v>18</v>
          </cell>
          <cell r="K19">
            <v>12</v>
          </cell>
          <cell r="L19">
            <v>16</v>
          </cell>
          <cell r="M19">
            <v>8</v>
          </cell>
          <cell r="V19">
            <v>92</v>
          </cell>
        </row>
        <row r="20">
          <cell r="B20">
            <v>3088</v>
          </cell>
          <cell r="C20" t="str">
            <v>Farmborough Primary School</v>
          </cell>
          <cell r="D20">
            <v>112</v>
          </cell>
          <cell r="G20">
            <v>16</v>
          </cell>
          <cell r="H20">
            <v>19</v>
          </cell>
          <cell r="I20">
            <v>20</v>
          </cell>
          <cell r="J20">
            <v>16</v>
          </cell>
          <cell r="K20">
            <v>17</v>
          </cell>
          <cell r="L20">
            <v>6</v>
          </cell>
          <cell r="M20">
            <v>18</v>
          </cell>
          <cell r="V20">
            <v>112</v>
          </cell>
        </row>
        <row r="21">
          <cell r="B21">
            <v>3089</v>
          </cell>
          <cell r="C21" t="str">
            <v>Farrington Gurney CoE Primary School</v>
          </cell>
          <cell r="D21">
            <v>94</v>
          </cell>
          <cell r="G21">
            <v>15</v>
          </cell>
          <cell r="H21">
            <v>12</v>
          </cell>
          <cell r="I21">
            <v>15</v>
          </cell>
          <cell r="J21">
            <v>13</v>
          </cell>
          <cell r="K21">
            <v>11</v>
          </cell>
          <cell r="L21">
            <v>18</v>
          </cell>
          <cell r="M21">
            <v>10</v>
          </cell>
          <cell r="V21">
            <v>94</v>
          </cell>
        </row>
        <row r="22">
          <cell r="B22">
            <v>3092</v>
          </cell>
          <cell r="C22" t="str">
            <v>Freshford CE Primary School</v>
          </cell>
          <cell r="D22">
            <v>144</v>
          </cell>
          <cell r="G22">
            <v>22</v>
          </cell>
          <cell r="H22">
            <v>19</v>
          </cell>
          <cell r="I22">
            <v>17</v>
          </cell>
          <cell r="J22">
            <v>18</v>
          </cell>
          <cell r="K22">
            <v>24</v>
          </cell>
          <cell r="L22">
            <v>23</v>
          </cell>
          <cell r="M22">
            <v>21</v>
          </cell>
          <cell r="V22">
            <v>144</v>
          </cell>
        </row>
        <row r="23">
          <cell r="B23">
            <v>2293</v>
          </cell>
          <cell r="C23" t="str">
            <v>Longvernal Primary School</v>
          </cell>
          <cell r="D23">
            <v>100</v>
          </cell>
          <cell r="G23">
            <v>15</v>
          </cell>
          <cell r="H23">
            <v>15</v>
          </cell>
          <cell r="I23">
            <v>20</v>
          </cell>
          <cell r="J23">
            <v>12</v>
          </cell>
          <cell r="K23">
            <v>9</v>
          </cell>
          <cell r="L23">
            <v>17</v>
          </cell>
          <cell r="M23">
            <v>12</v>
          </cell>
          <cell r="V23">
            <v>100</v>
          </cell>
        </row>
        <row r="24">
          <cell r="B24">
            <v>3096</v>
          </cell>
          <cell r="C24" t="str">
            <v>Marksbury CE Primary</v>
          </cell>
          <cell r="D24">
            <v>98</v>
          </cell>
          <cell r="G24">
            <v>9</v>
          </cell>
          <cell r="H24">
            <v>17</v>
          </cell>
          <cell r="I24">
            <v>14</v>
          </cell>
          <cell r="J24">
            <v>13</v>
          </cell>
          <cell r="K24">
            <v>16</v>
          </cell>
          <cell r="L24">
            <v>14</v>
          </cell>
          <cell r="M24">
            <v>15</v>
          </cell>
          <cell r="V24">
            <v>98</v>
          </cell>
        </row>
        <row r="25">
          <cell r="B25">
            <v>2259</v>
          </cell>
          <cell r="C25" t="str">
            <v>MIDSOMER NORTON PRIMARY SCHOOL</v>
          </cell>
          <cell r="D25">
            <v>336</v>
          </cell>
          <cell r="F25">
            <v>32</v>
          </cell>
          <cell r="G25">
            <v>48</v>
          </cell>
          <cell r="H25">
            <v>37</v>
          </cell>
          <cell r="I25">
            <v>47</v>
          </cell>
          <cell r="J25">
            <v>37</v>
          </cell>
          <cell r="K25">
            <v>44</v>
          </cell>
          <cell r="L25">
            <v>47</v>
          </cell>
          <cell r="M25">
            <v>44</v>
          </cell>
          <cell r="V25">
            <v>304</v>
          </cell>
        </row>
        <row r="26">
          <cell r="B26">
            <v>2154</v>
          </cell>
          <cell r="C26" t="str">
            <v>Moorlands Infant School</v>
          </cell>
          <cell r="D26">
            <v>170</v>
          </cell>
          <cell r="G26">
            <v>57</v>
          </cell>
          <cell r="H26">
            <v>55</v>
          </cell>
          <cell r="I26">
            <v>58</v>
          </cell>
          <cell r="V26">
            <v>170</v>
          </cell>
        </row>
        <row r="27">
          <cell r="B27">
            <v>2153</v>
          </cell>
          <cell r="C27" t="str">
            <v>Moorlands Junior School</v>
          </cell>
          <cell r="D27">
            <v>219</v>
          </cell>
          <cell r="J27">
            <v>57</v>
          </cell>
          <cell r="K27">
            <v>69</v>
          </cell>
          <cell r="L27">
            <v>43</v>
          </cell>
          <cell r="M27">
            <v>50</v>
          </cell>
          <cell r="V27">
            <v>219</v>
          </cell>
        </row>
        <row r="28">
          <cell r="B28">
            <v>3449</v>
          </cell>
          <cell r="C28" t="str">
            <v>Newbridge Primary School</v>
          </cell>
          <cell r="D28">
            <v>444</v>
          </cell>
          <cell r="G28">
            <v>56</v>
          </cell>
          <cell r="H28">
            <v>59</v>
          </cell>
          <cell r="I28">
            <v>59</v>
          </cell>
          <cell r="J28">
            <v>62</v>
          </cell>
          <cell r="K28">
            <v>59</v>
          </cell>
          <cell r="L28">
            <v>89</v>
          </cell>
          <cell r="M28">
            <v>60</v>
          </cell>
          <cell r="V28">
            <v>444</v>
          </cell>
        </row>
        <row r="29">
          <cell r="B29">
            <v>2150</v>
          </cell>
          <cell r="C29" t="str">
            <v>Oldfield Park Infants' School</v>
          </cell>
          <cell r="D29">
            <v>179</v>
          </cell>
          <cell r="G29">
            <v>60</v>
          </cell>
          <cell r="H29">
            <v>60</v>
          </cell>
          <cell r="I29">
            <v>59</v>
          </cell>
          <cell r="V29">
            <v>179</v>
          </cell>
        </row>
        <row r="30">
          <cell r="B30">
            <v>2159</v>
          </cell>
          <cell r="C30" t="str">
            <v>Oldfield Park Junior School</v>
          </cell>
          <cell r="D30">
            <v>255</v>
          </cell>
          <cell r="J30">
            <v>70</v>
          </cell>
          <cell r="K30">
            <v>61</v>
          </cell>
          <cell r="L30">
            <v>61</v>
          </cell>
          <cell r="M30">
            <v>63</v>
          </cell>
          <cell r="V30">
            <v>255</v>
          </cell>
        </row>
        <row r="31">
          <cell r="B31">
            <v>2243</v>
          </cell>
          <cell r="C31" t="str">
            <v>Paulton Infant School</v>
          </cell>
          <cell r="D31">
            <v>215</v>
          </cell>
          <cell r="G31">
            <v>71</v>
          </cell>
          <cell r="H31">
            <v>74</v>
          </cell>
          <cell r="I31">
            <v>70</v>
          </cell>
          <cell r="V31">
            <v>215</v>
          </cell>
        </row>
        <row r="32">
          <cell r="B32">
            <v>2270</v>
          </cell>
          <cell r="C32" t="str">
            <v>Paulton Junior School</v>
          </cell>
          <cell r="D32">
            <v>243</v>
          </cell>
          <cell r="J32">
            <v>61</v>
          </cell>
          <cell r="K32">
            <v>54</v>
          </cell>
          <cell r="L32">
            <v>64</v>
          </cell>
          <cell r="M32">
            <v>64</v>
          </cell>
          <cell r="V32">
            <v>243</v>
          </cell>
        </row>
        <row r="33">
          <cell r="B33">
            <v>2244</v>
          </cell>
          <cell r="C33" t="str">
            <v>Peasedown St John Primary Schl</v>
          </cell>
          <cell r="D33">
            <v>563</v>
          </cell>
          <cell r="E33">
            <v>15</v>
          </cell>
          <cell r="F33">
            <v>60</v>
          </cell>
          <cell r="G33">
            <v>75</v>
          </cell>
          <cell r="H33">
            <v>77</v>
          </cell>
          <cell r="I33">
            <v>69</v>
          </cell>
          <cell r="J33">
            <v>69</v>
          </cell>
          <cell r="K33">
            <v>73</v>
          </cell>
          <cell r="L33">
            <v>66</v>
          </cell>
          <cell r="M33">
            <v>59</v>
          </cell>
          <cell r="V33">
            <v>488</v>
          </cell>
        </row>
        <row r="34">
          <cell r="B34">
            <v>2246</v>
          </cell>
          <cell r="C34" t="str">
            <v>Pensford Primary School</v>
          </cell>
          <cell r="D34">
            <v>77</v>
          </cell>
          <cell r="G34">
            <v>11</v>
          </cell>
          <cell r="H34">
            <v>6</v>
          </cell>
          <cell r="I34">
            <v>14</v>
          </cell>
          <cell r="J34">
            <v>14</v>
          </cell>
          <cell r="K34">
            <v>12</v>
          </cell>
          <cell r="L34">
            <v>11</v>
          </cell>
          <cell r="M34">
            <v>9</v>
          </cell>
          <cell r="V34">
            <v>77</v>
          </cell>
        </row>
        <row r="35">
          <cell r="B35">
            <v>2158</v>
          </cell>
          <cell r="C35" t="str">
            <v>Roundhill Primary School</v>
          </cell>
          <cell r="D35">
            <v>309</v>
          </cell>
          <cell r="E35">
            <v>15</v>
          </cell>
          <cell r="F35">
            <v>32</v>
          </cell>
          <cell r="G35">
            <v>38</v>
          </cell>
          <cell r="H35">
            <v>39</v>
          </cell>
          <cell r="I35">
            <v>44</v>
          </cell>
          <cell r="J35">
            <v>38</v>
          </cell>
          <cell r="K35">
            <v>43</v>
          </cell>
          <cell r="L35">
            <v>29</v>
          </cell>
          <cell r="M35">
            <v>31</v>
          </cell>
          <cell r="V35">
            <v>262</v>
          </cell>
        </row>
        <row r="36">
          <cell r="B36">
            <v>3102</v>
          </cell>
          <cell r="C36" t="str">
            <v>Saltford C.E. Primary</v>
          </cell>
          <cell r="D36">
            <v>397</v>
          </cell>
          <cell r="G36">
            <v>56</v>
          </cell>
          <cell r="H36">
            <v>60</v>
          </cell>
          <cell r="I36">
            <v>60</v>
          </cell>
          <cell r="J36">
            <v>61</v>
          </cell>
          <cell r="K36">
            <v>54</v>
          </cell>
          <cell r="L36">
            <v>48</v>
          </cell>
          <cell r="M36">
            <v>58</v>
          </cell>
          <cell r="V36">
            <v>397</v>
          </cell>
        </row>
        <row r="37">
          <cell r="B37">
            <v>3347</v>
          </cell>
          <cell r="C37" t="str">
            <v>Shoscombe C.E.V.A. Primary</v>
          </cell>
          <cell r="D37">
            <v>105</v>
          </cell>
          <cell r="G37">
            <v>18</v>
          </cell>
          <cell r="H37">
            <v>14</v>
          </cell>
          <cell r="I37">
            <v>6</v>
          </cell>
          <cell r="J37">
            <v>20</v>
          </cell>
          <cell r="K37">
            <v>17</v>
          </cell>
          <cell r="L37">
            <v>19</v>
          </cell>
          <cell r="M37">
            <v>11</v>
          </cell>
          <cell r="V37">
            <v>105</v>
          </cell>
        </row>
        <row r="38">
          <cell r="B38">
            <v>3107</v>
          </cell>
          <cell r="C38" t="str">
            <v>St Julian's CofE VC Primary</v>
          </cell>
          <cell r="D38">
            <v>101</v>
          </cell>
          <cell r="G38">
            <v>17</v>
          </cell>
          <cell r="H38">
            <v>16</v>
          </cell>
          <cell r="I38">
            <v>14</v>
          </cell>
          <cell r="J38">
            <v>10</v>
          </cell>
          <cell r="K38">
            <v>18</v>
          </cell>
          <cell r="L38">
            <v>13</v>
          </cell>
          <cell r="M38">
            <v>13</v>
          </cell>
          <cell r="V38">
            <v>101</v>
          </cell>
        </row>
        <row r="39">
          <cell r="B39">
            <v>3448</v>
          </cell>
          <cell r="C39" t="str">
            <v>St Keyna Primary School</v>
          </cell>
          <cell r="D39">
            <v>229</v>
          </cell>
          <cell r="F39">
            <v>22</v>
          </cell>
          <cell r="G39">
            <v>24</v>
          </cell>
          <cell r="H39">
            <v>30</v>
          </cell>
          <cell r="I39">
            <v>26</v>
          </cell>
          <cell r="J39">
            <v>35</v>
          </cell>
          <cell r="K39">
            <v>35</v>
          </cell>
          <cell r="L39">
            <v>26</v>
          </cell>
          <cell r="M39">
            <v>31</v>
          </cell>
          <cell r="V39">
            <v>207</v>
          </cell>
        </row>
        <row r="40">
          <cell r="B40">
            <v>2000</v>
          </cell>
          <cell r="C40" t="str">
            <v>St Martin's Garden Primary</v>
          </cell>
          <cell r="D40">
            <v>236</v>
          </cell>
          <cell r="G40">
            <v>39</v>
          </cell>
          <cell r="H40">
            <v>30</v>
          </cell>
          <cell r="I40">
            <v>47</v>
          </cell>
          <cell r="J40">
            <v>25</v>
          </cell>
          <cell r="K40">
            <v>38</v>
          </cell>
          <cell r="L40">
            <v>20</v>
          </cell>
          <cell r="M40">
            <v>37</v>
          </cell>
          <cell r="V40">
            <v>236</v>
          </cell>
        </row>
        <row r="41">
          <cell r="B41">
            <v>3109</v>
          </cell>
          <cell r="C41" t="str">
            <v>St Mary's C.E. Primary School</v>
          </cell>
          <cell r="D41">
            <v>131</v>
          </cell>
          <cell r="E41">
            <v>8</v>
          </cell>
          <cell r="F41">
            <v>11</v>
          </cell>
          <cell r="G41">
            <v>18</v>
          </cell>
          <cell r="H41">
            <v>18</v>
          </cell>
          <cell r="I41">
            <v>14</v>
          </cell>
          <cell r="J41">
            <v>16</v>
          </cell>
          <cell r="K41">
            <v>20</v>
          </cell>
          <cell r="L41">
            <v>11</v>
          </cell>
          <cell r="M41">
            <v>15</v>
          </cell>
          <cell r="V41">
            <v>112</v>
          </cell>
        </row>
        <row r="42">
          <cell r="B42">
            <v>3035</v>
          </cell>
          <cell r="C42" t="str">
            <v>St Michael's C of E Junior School</v>
          </cell>
          <cell r="D42">
            <v>159</v>
          </cell>
          <cell r="J42">
            <v>40</v>
          </cell>
          <cell r="K42">
            <v>42</v>
          </cell>
          <cell r="L42">
            <v>37</v>
          </cell>
          <cell r="M42">
            <v>40</v>
          </cell>
          <cell r="V42">
            <v>159</v>
          </cell>
        </row>
        <row r="43">
          <cell r="B43">
            <v>3446</v>
          </cell>
          <cell r="C43" t="str">
            <v>St Nicholas Primary School</v>
          </cell>
          <cell r="D43">
            <v>229</v>
          </cell>
          <cell r="G43">
            <v>31</v>
          </cell>
          <cell r="H43">
            <v>44</v>
          </cell>
          <cell r="I43">
            <v>34</v>
          </cell>
          <cell r="J43">
            <v>30</v>
          </cell>
          <cell r="K43">
            <v>29</v>
          </cell>
          <cell r="L43">
            <v>34</v>
          </cell>
          <cell r="M43">
            <v>27</v>
          </cell>
          <cell r="V43">
            <v>229</v>
          </cell>
        </row>
        <row r="44">
          <cell r="B44">
            <v>3033</v>
          </cell>
          <cell r="C44" t="str">
            <v>St Saviour's Church of England Junior School</v>
          </cell>
          <cell r="D44">
            <v>234</v>
          </cell>
          <cell r="J44">
            <v>52</v>
          </cell>
          <cell r="K44">
            <v>76</v>
          </cell>
          <cell r="L44">
            <v>56</v>
          </cell>
          <cell r="M44">
            <v>50</v>
          </cell>
          <cell r="V44">
            <v>234</v>
          </cell>
        </row>
        <row r="45">
          <cell r="B45">
            <v>3421</v>
          </cell>
          <cell r="C45" t="str">
            <v>St. Andrew's CEVA Primary</v>
          </cell>
          <cell r="D45">
            <v>193</v>
          </cell>
          <cell r="E45">
            <v>2</v>
          </cell>
          <cell r="F45">
            <v>11</v>
          </cell>
          <cell r="G45">
            <v>30</v>
          </cell>
          <cell r="H45">
            <v>29</v>
          </cell>
          <cell r="I45">
            <v>30</v>
          </cell>
          <cell r="J45">
            <v>27</v>
          </cell>
          <cell r="K45">
            <v>22</v>
          </cell>
          <cell r="L45">
            <v>22</v>
          </cell>
          <cell r="M45">
            <v>20</v>
          </cell>
          <cell r="V45">
            <v>180</v>
          </cell>
        </row>
        <row r="46">
          <cell r="B46">
            <v>3424</v>
          </cell>
          <cell r="C46" t="str">
            <v>St. John's Catholic Primary</v>
          </cell>
          <cell r="D46">
            <v>318</v>
          </cell>
          <cell r="G46">
            <v>45</v>
          </cell>
          <cell r="H46">
            <v>45</v>
          </cell>
          <cell r="I46">
            <v>45</v>
          </cell>
          <cell r="J46">
            <v>47</v>
          </cell>
          <cell r="K46">
            <v>45</v>
          </cell>
          <cell r="L46">
            <v>47</v>
          </cell>
          <cell r="M46">
            <v>44</v>
          </cell>
          <cell r="V46">
            <v>318</v>
          </cell>
        </row>
        <row r="47">
          <cell r="B47">
            <v>3105</v>
          </cell>
          <cell r="C47" t="str">
            <v>St. Mary's Primary School</v>
          </cell>
          <cell r="D47">
            <v>173</v>
          </cell>
          <cell r="G47">
            <v>26</v>
          </cell>
          <cell r="H47">
            <v>28</v>
          </cell>
          <cell r="I47">
            <v>21</v>
          </cell>
          <cell r="J47">
            <v>30</v>
          </cell>
          <cell r="K47">
            <v>24</v>
          </cell>
          <cell r="L47">
            <v>22</v>
          </cell>
          <cell r="M47">
            <v>22</v>
          </cell>
          <cell r="V47">
            <v>173</v>
          </cell>
        </row>
        <row r="48">
          <cell r="B48">
            <v>3425</v>
          </cell>
          <cell r="C48" t="str">
            <v>St. Mary's R.C. Primary School</v>
          </cell>
          <cell r="D48">
            <v>200</v>
          </cell>
          <cell r="G48">
            <v>30</v>
          </cell>
          <cell r="H48">
            <v>30</v>
          </cell>
          <cell r="I48">
            <v>30</v>
          </cell>
          <cell r="J48">
            <v>29</v>
          </cell>
          <cell r="K48">
            <v>27</v>
          </cell>
          <cell r="L48">
            <v>28</v>
          </cell>
          <cell r="M48">
            <v>26</v>
          </cell>
          <cell r="V48">
            <v>200</v>
          </cell>
        </row>
        <row r="49">
          <cell r="B49">
            <v>3034</v>
          </cell>
          <cell r="C49" t="str">
            <v>St. Saviour's Infants School</v>
          </cell>
          <cell r="D49">
            <v>231</v>
          </cell>
          <cell r="F49">
            <v>41</v>
          </cell>
          <cell r="G49">
            <v>58</v>
          </cell>
          <cell r="H49">
            <v>81</v>
          </cell>
          <cell r="I49">
            <v>51</v>
          </cell>
          <cell r="V49">
            <v>190</v>
          </cell>
        </row>
        <row r="50">
          <cell r="B50">
            <v>3422</v>
          </cell>
          <cell r="C50" t="str">
            <v>St. Stephen's CE VA Primary</v>
          </cell>
          <cell r="D50">
            <v>413</v>
          </cell>
          <cell r="G50">
            <v>59</v>
          </cell>
          <cell r="H50">
            <v>60</v>
          </cell>
          <cell r="I50">
            <v>60</v>
          </cell>
          <cell r="J50">
            <v>60</v>
          </cell>
          <cell r="K50">
            <v>60</v>
          </cell>
          <cell r="L50">
            <v>59</v>
          </cell>
          <cell r="M50">
            <v>55</v>
          </cell>
          <cell r="V50">
            <v>413</v>
          </cell>
        </row>
        <row r="51">
          <cell r="B51">
            <v>3032</v>
          </cell>
          <cell r="C51" t="str">
            <v>St.Philip's C.E.Primary School</v>
          </cell>
          <cell r="D51">
            <v>279</v>
          </cell>
          <cell r="G51">
            <v>39</v>
          </cell>
          <cell r="H51">
            <v>39</v>
          </cell>
          <cell r="I51">
            <v>40</v>
          </cell>
          <cell r="J51">
            <v>40</v>
          </cell>
          <cell r="K51">
            <v>40</v>
          </cell>
          <cell r="L51">
            <v>40</v>
          </cell>
          <cell r="M51">
            <v>41</v>
          </cell>
          <cell r="V51">
            <v>279</v>
          </cell>
        </row>
        <row r="52">
          <cell r="B52">
            <v>2248</v>
          </cell>
          <cell r="C52" t="str">
            <v>Stanton Drew Primary</v>
          </cell>
          <cell r="D52">
            <v>57</v>
          </cell>
          <cell r="G52">
            <v>10</v>
          </cell>
          <cell r="H52">
            <v>5</v>
          </cell>
          <cell r="I52">
            <v>10</v>
          </cell>
          <cell r="J52">
            <v>7</v>
          </cell>
          <cell r="K52">
            <v>8</v>
          </cell>
          <cell r="L52">
            <v>7</v>
          </cell>
          <cell r="M52">
            <v>10</v>
          </cell>
          <cell r="V52">
            <v>57</v>
          </cell>
        </row>
        <row r="53">
          <cell r="B53">
            <v>3103</v>
          </cell>
          <cell r="C53" t="str">
            <v>Swainswick C of E Primary</v>
          </cell>
          <cell r="D53">
            <v>75</v>
          </cell>
          <cell r="G53">
            <v>11</v>
          </cell>
          <cell r="H53">
            <v>12</v>
          </cell>
          <cell r="I53">
            <v>10</v>
          </cell>
          <cell r="J53">
            <v>13</v>
          </cell>
          <cell r="K53">
            <v>11</v>
          </cell>
          <cell r="L53">
            <v>9</v>
          </cell>
          <cell r="M53">
            <v>9</v>
          </cell>
          <cell r="V53">
            <v>75</v>
          </cell>
        </row>
        <row r="54">
          <cell r="B54">
            <v>2160</v>
          </cell>
          <cell r="C54" t="str">
            <v>Twerton Infant School</v>
          </cell>
          <cell r="D54">
            <v>206</v>
          </cell>
          <cell r="F54">
            <v>68</v>
          </cell>
          <cell r="G54">
            <v>39</v>
          </cell>
          <cell r="H54">
            <v>41</v>
          </cell>
          <cell r="I54">
            <v>58</v>
          </cell>
          <cell r="V54">
            <v>138</v>
          </cell>
        </row>
        <row r="55">
          <cell r="B55">
            <v>3106</v>
          </cell>
          <cell r="C55" t="str">
            <v>Ubley C of E Primary School</v>
          </cell>
          <cell r="D55">
            <v>74</v>
          </cell>
          <cell r="G55">
            <v>15</v>
          </cell>
          <cell r="H55">
            <v>14</v>
          </cell>
          <cell r="I55">
            <v>11</v>
          </cell>
          <cell r="J55">
            <v>7</v>
          </cell>
          <cell r="K55">
            <v>14</v>
          </cell>
          <cell r="L55">
            <v>8</v>
          </cell>
          <cell r="M55">
            <v>5</v>
          </cell>
          <cell r="V55">
            <v>74</v>
          </cell>
        </row>
        <row r="56">
          <cell r="B56">
            <v>2249</v>
          </cell>
          <cell r="C56" t="str">
            <v>Welton Primary School</v>
          </cell>
          <cell r="D56">
            <v>182</v>
          </cell>
          <cell r="G56">
            <v>30</v>
          </cell>
          <cell r="H56">
            <v>24</v>
          </cell>
          <cell r="I56">
            <v>27</v>
          </cell>
          <cell r="J56">
            <v>22</v>
          </cell>
          <cell r="K56">
            <v>26</v>
          </cell>
          <cell r="L56">
            <v>28</v>
          </cell>
          <cell r="M56">
            <v>25</v>
          </cell>
          <cell r="V56">
            <v>182</v>
          </cell>
        </row>
        <row r="57">
          <cell r="B57">
            <v>2250</v>
          </cell>
          <cell r="C57" t="str">
            <v>Westfield Primary School</v>
          </cell>
          <cell r="D57">
            <v>357</v>
          </cell>
          <cell r="G57">
            <v>50</v>
          </cell>
          <cell r="H57">
            <v>53</v>
          </cell>
          <cell r="I57">
            <v>53</v>
          </cell>
          <cell r="J57">
            <v>42</v>
          </cell>
          <cell r="K57">
            <v>54</v>
          </cell>
          <cell r="L57">
            <v>55</v>
          </cell>
          <cell r="M57">
            <v>50</v>
          </cell>
          <cell r="V57">
            <v>357</v>
          </cell>
        </row>
        <row r="58">
          <cell r="B58">
            <v>3125</v>
          </cell>
          <cell r="C58" t="str">
            <v>Weston All Saints Primary Sch</v>
          </cell>
          <cell r="D58">
            <v>564</v>
          </cell>
          <cell r="G58">
            <v>90</v>
          </cell>
          <cell r="H58">
            <v>90</v>
          </cell>
          <cell r="I58">
            <v>87</v>
          </cell>
          <cell r="J58">
            <v>89</v>
          </cell>
          <cell r="K58">
            <v>89</v>
          </cell>
          <cell r="L58">
            <v>59</v>
          </cell>
          <cell r="M58">
            <v>60</v>
          </cell>
          <cell r="V58">
            <v>564</v>
          </cell>
        </row>
        <row r="59">
          <cell r="B59">
            <v>2251</v>
          </cell>
          <cell r="C59" t="str">
            <v>Whitchurch Primary School</v>
          </cell>
          <cell r="D59">
            <v>200</v>
          </cell>
          <cell r="G59">
            <v>30</v>
          </cell>
          <cell r="H59">
            <v>28</v>
          </cell>
          <cell r="I59">
            <v>29</v>
          </cell>
          <cell r="J59">
            <v>30</v>
          </cell>
          <cell r="K59">
            <v>28</v>
          </cell>
          <cell r="L59">
            <v>28</v>
          </cell>
          <cell r="M59">
            <v>27</v>
          </cell>
          <cell r="V59">
            <v>200</v>
          </cell>
        </row>
        <row r="60">
          <cell r="B60">
            <v>3423</v>
          </cell>
          <cell r="C60" t="str">
            <v>Widcombe CE Junior</v>
          </cell>
          <cell r="D60">
            <v>238</v>
          </cell>
          <cell r="J60">
            <v>58</v>
          </cell>
          <cell r="K60">
            <v>62</v>
          </cell>
          <cell r="L60">
            <v>59</v>
          </cell>
          <cell r="M60">
            <v>59</v>
          </cell>
          <cell r="V60">
            <v>238</v>
          </cell>
        </row>
        <row r="61">
          <cell r="B61">
            <v>2162</v>
          </cell>
          <cell r="C61" t="str">
            <v>Widcombe Infant School</v>
          </cell>
          <cell r="D61">
            <v>179</v>
          </cell>
          <cell r="G61">
            <v>60</v>
          </cell>
          <cell r="H61">
            <v>60</v>
          </cell>
          <cell r="I61">
            <v>59</v>
          </cell>
          <cell r="V61">
            <v>179</v>
          </cell>
        </row>
        <row r="62">
          <cell r="B62">
            <v>4130</v>
          </cell>
          <cell r="C62" t="str">
            <v>Chew Valley School</v>
          </cell>
          <cell r="D62">
            <v>1156</v>
          </cell>
          <cell r="N62">
            <v>202</v>
          </cell>
          <cell r="O62">
            <v>182</v>
          </cell>
          <cell r="P62">
            <v>196</v>
          </cell>
          <cell r="Q62">
            <v>182</v>
          </cell>
          <cell r="R62">
            <v>196</v>
          </cell>
          <cell r="S62">
            <v>117</v>
          </cell>
          <cell r="T62">
            <v>81</v>
          </cell>
          <cell r="V62">
            <v>958</v>
          </cell>
        </row>
        <row r="63">
          <cell r="B63">
            <v>4607</v>
          </cell>
          <cell r="C63" t="str">
            <v>St. Mark's School</v>
          </cell>
          <cell r="D63">
            <v>207</v>
          </cell>
          <cell r="N63">
            <v>41</v>
          </cell>
          <cell r="O63">
            <v>43</v>
          </cell>
          <cell r="P63">
            <v>32</v>
          </cell>
          <cell r="Q63">
            <v>35</v>
          </cell>
          <cell r="R63">
            <v>45</v>
          </cell>
          <cell r="S63">
            <v>5</v>
          </cell>
          <cell r="T63">
            <v>6</v>
          </cell>
          <cell r="V63">
            <v>196</v>
          </cell>
        </row>
        <row r="64">
          <cell r="B64">
            <v>4608</v>
          </cell>
          <cell r="C64" t="str">
            <v>SAINT GREGORY'S CATHOLIC COLLEGE</v>
          </cell>
          <cell r="D64">
            <v>944</v>
          </cell>
          <cell r="N64">
            <v>164</v>
          </cell>
          <cell r="O64">
            <v>165</v>
          </cell>
          <cell r="P64">
            <v>168</v>
          </cell>
          <cell r="Q64">
            <v>152</v>
          </cell>
          <cell r="R64">
            <v>158</v>
          </cell>
          <cell r="S64">
            <v>74</v>
          </cell>
          <cell r="T64">
            <v>63</v>
          </cell>
          <cell r="V64">
            <v>807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">
          <cell r="B7">
            <v>2236</v>
          </cell>
          <cell r="C7" t="str">
            <v>Bathampton Primary</v>
          </cell>
          <cell r="D7">
            <v>37718</v>
          </cell>
          <cell r="E7">
            <v>34169</v>
          </cell>
          <cell r="F7">
            <v>33257</v>
          </cell>
          <cell r="G7">
            <v>31271</v>
          </cell>
          <cell r="H7">
            <v>5.25</v>
          </cell>
          <cell r="I7">
            <v>3549</v>
          </cell>
          <cell r="J7">
            <v>197</v>
          </cell>
          <cell r="K7">
            <v>2236</v>
          </cell>
          <cell r="L7">
            <v>0</v>
          </cell>
        </row>
        <row r="8">
          <cell r="B8">
            <v>3076</v>
          </cell>
          <cell r="C8" t="str">
            <v>Batheaston Primary</v>
          </cell>
          <cell r="D8">
            <v>-16462</v>
          </cell>
          <cell r="E8">
            <v>9078</v>
          </cell>
          <cell r="F8">
            <v>14294</v>
          </cell>
          <cell r="G8">
            <v>30259</v>
          </cell>
          <cell r="H8">
            <v>-1.99</v>
          </cell>
          <cell r="I8">
            <v>-25540</v>
          </cell>
          <cell r="J8">
            <v>211</v>
          </cell>
          <cell r="K8">
            <v>3076</v>
          </cell>
          <cell r="L8">
            <v>0</v>
          </cell>
        </row>
        <row r="9">
          <cell r="B9">
            <v>3077</v>
          </cell>
          <cell r="C9" t="str">
            <v>Bathford Primary</v>
          </cell>
          <cell r="D9">
            <v>17273</v>
          </cell>
          <cell r="E9">
            <v>37413</v>
          </cell>
          <cell r="F9">
            <v>41440</v>
          </cell>
          <cell r="G9">
            <v>40815</v>
          </cell>
          <cell r="H9">
            <v>2.46</v>
          </cell>
          <cell r="I9">
            <v>-20140</v>
          </cell>
          <cell r="J9">
            <v>170</v>
          </cell>
          <cell r="K9">
            <v>3077</v>
          </cell>
          <cell r="L9">
            <v>0</v>
          </cell>
        </row>
        <row r="10">
          <cell r="B10">
            <v>3420</v>
          </cell>
          <cell r="C10" t="str">
            <v>Bathwick St Mary's Primary</v>
          </cell>
          <cell r="D10">
            <v>89596</v>
          </cell>
          <cell r="E10">
            <v>124289</v>
          </cell>
          <cell r="F10">
            <v>69557</v>
          </cell>
          <cell r="G10">
            <v>70328</v>
          </cell>
          <cell r="H10">
            <v>9.92</v>
          </cell>
          <cell r="I10">
            <v>-34693</v>
          </cell>
          <cell r="J10">
            <v>219</v>
          </cell>
          <cell r="K10">
            <v>3420</v>
          </cell>
          <cell r="L10">
            <v>17330</v>
          </cell>
        </row>
        <row r="11">
          <cell r="B11">
            <v>2237</v>
          </cell>
          <cell r="C11" t="str">
            <v>Bishop Sutton Primary</v>
          </cell>
          <cell r="D11">
            <v>15814</v>
          </cell>
          <cell r="E11">
            <v>20386</v>
          </cell>
          <cell r="F11">
            <v>21502</v>
          </cell>
          <cell r="G11">
            <v>29277</v>
          </cell>
          <cell r="H11">
            <v>2.79</v>
          </cell>
          <cell r="I11">
            <v>-4572</v>
          </cell>
          <cell r="J11">
            <v>144</v>
          </cell>
          <cell r="K11">
            <v>2237</v>
          </cell>
          <cell r="L11">
            <v>0</v>
          </cell>
        </row>
        <row r="12">
          <cell r="B12">
            <v>3078</v>
          </cell>
          <cell r="C12" t="str">
            <v>Cameley Primary</v>
          </cell>
          <cell r="D12">
            <v>12319</v>
          </cell>
          <cell r="E12">
            <v>16050</v>
          </cell>
          <cell r="F12">
            <v>18413</v>
          </cell>
          <cell r="G12">
            <v>19748</v>
          </cell>
          <cell r="H12">
            <v>2.48</v>
          </cell>
          <cell r="I12">
            <v>-3731</v>
          </cell>
          <cell r="J12">
            <v>103</v>
          </cell>
          <cell r="K12">
            <v>3078</v>
          </cell>
          <cell r="L12">
            <v>0</v>
          </cell>
        </row>
        <row r="13">
          <cell r="B13">
            <v>3079</v>
          </cell>
          <cell r="C13" t="str">
            <v>Camerton Primary</v>
          </cell>
          <cell r="D13">
            <v>8143</v>
          </cell>
          <cell r="E13">
            <v>29064</v>
          </cell>
          <cell r="F13">
            <v>36116</v>
          </cell>
          <cell r="G13">
            <v>5510</v>
          </cell>
          <cell r="H13">
            <v>2.8</v>
          </cell>
          <cell r="I13">
            <v>-20921</v>
          </cell>
          <cell r="J13">
            <v>25</v>
          </cell>
          <cell r="K13">
            <v>3079</v>
          </cell>
          <cell r="L13">
            <v>0</v>
          </cell>
        </row>
        <row r="14">
          <cell r="B14">
            <v>2260</v>
          </cell>
          <cell r="C14" t="str">
            <v>Castle Primary</v>
          </cell>
          <cell r="D14">
            <v>121629</v>
          </cell>
          <cell r="E14">
            <v>106531</v>
          </cell>
          <cell r="F14">
            <v>57074</v>
          </cell>
          <cell r="G14">
            <v>32955</v>
          </cell>
          <cell r="H14">
            <v>10.58</v>
          </cell>
          <cell r="I14">
            <v>15098</v>
          </cell>
          <cell r="J14">
            <v>230</v>
          </cell>
          <cell r="K14">
            <v>2260</v>
          </cell>
          <cell r="L14">
            <v>29620</v>
          </cell>
        </row>
        <row r="15">
          <cell r="B15">
            <v>2258</v>
          </cell>
          <cell r="C15" t="str">
            <v>Chandag Infants</v>
          </cell>
          <cell r="D15">
            <v>24347</v>
          </cell>
          <cell r="E15">
            <v>23421</v>
          </cell>
          <cell r="F15">
            <v>28332</v>
          </cell>
          <cell r="G15">
            <v>38784</v>
          </cell>
          <cell r="H15">
            <v>3.48</v>
          </cell>
          <cell r="I15">
            <v>926</v>
          </cell>
          <cell r="J15">
            <v>181</v>
          </cell>
          <cell r="K15">
            <v>2258</v>
          </cell>
          <cell r="L15">
            <v>0</v>
          </cell>
        </row>
        <row r="16">
          <cell r="B16">
            <v>2242</v>
          </cell>
          <cell r="C16" t="str">
            <v>Chandag Junior</v>
          </cell>
          <cell r="D16">
            <v>9956</v>
          </cell>
          <cell r="E16">
            <v>-6288</v>
          </cell>
          <cell r="F16">
            <v>23938</v>
          </cell>
          <cell r="G16">
            <v>28878</v>
          </cell>
          <cell r="H16">
            <v>1.1599999999999999</v>
          </cell>
          <cell r="I16">
            <v>16244</v>
          </cell>
          <cell r="J16">
            <v>256</v>
          </cell>
          <cell r="K16">
            <v>2242</v>
          </cell>
          <cell r="L16">
            <v>0</v>
          </cell>
        </row>
        <row r="17">
          <cell r="B17">
            <v>2238</v>
          </cell>
          <cell r="C17" t="str">
            <v>Chew Magna Primary</v>
          </cell>
          <cell r="D17">
            <v>32538</v>
          </cell>
          <cell r="E17">
            <v>14260</v>
          </cell>
          <cell r="F17">
            <v>18920</v>
          </cell>
          <cell r="G17">
            <v>31352</v>
          </cell>
          <cell r="H17">
            <v>7.07</v>
          </cell>
          <cell r="I17">
            <v>18278</v>
          </cell>
          <cell r="J17">
            <v>105</v>
          </cell>
          <cell r="K17">
            <v>2238</v>
          </cell>
          <cell r="L17">
            <v>0</v>
          </cell>
        </row>
        <row r="18">
          <cell r="B18">
            <v>3128</v>
          </cell>
          <cell r="C18" t="str">
            <v>Combe Down Primary</v>
          </cell>
          <cell r="D18">
            <v>85901</v>
          </cell>
          <cell r="E18">
            <v>58305</v>
          </cell>
          <cell r="F18">
            <v>51110</v>
          </cell>
          <cell r="G18">
            <v>236411</v>
          </cell>
          <cell r="H18">
            <v>5.98</v>
          </cell>
          <cell r="I18">
            <v>27596</v>
          </cell>
          <cell r="J18">
            <v>390</v>
          </cell>
          <cell r="K18">
            <v>3128</v>
          </cell>
          <cell r="L18">
            <v>0</v>
          </cell>
        </row>
        <row r="19">
          <cell r="B19">
            <v>3086</v>
          </cell>
          <cell r="C19" t="str">
            <v>East Harptree Primary</v>
          </cell>
          <cell r="D19">
            <v>7477</v>
          </cell>
          <cell r="E19">
            <v>803</v>
          </cell>
          <cell r="F19">
            <v>3726</v>
          </cell>
          <cell r="G19">
            <v>35388</v>
          </cell>
          <cell r="H19">
            <v>1.81</v>
          </cell>
          <cell r="I19">
            <v>6674</v>
          </cell>
          <cell r="J19">
            <v>85</v>
          </cell>
          <cell r="K19">
            <v>3086</v>
          </cell>
          <cell r="L19">
            <v>0</v>
          </cell>
        </row>
        <row r="20">
          <cell r="B20">
            <v>3088</v>
          </cell>
          <cell r="C20" t="str">
            <v>Farmborough Primary</v>
          </cell>
          <cell r="D20">
            <v>6111</v>
          </cell>
          <cell r="E20">
            <v>8839</v>
          </cell>
          <cell r="F20">
            <v>18715</v>
          </cell>
          <cell r="G20">
            <v>23925</v>
          </cell>
          <cell r="H20">
            <v>1.25</v>
          </cell>
          <cell r="I20">
            <v>-2728</v>
          </cell>
          <cell r="J20">
            <v>112</v>
          </cell>
          <cell r="K20">
            <v>3088</v>
          </cell>
          <cell r="L20">
            <v>0</v>
          </cell>
        </row>
        <row r="21">
          <cell r="B21">
            <v>3089</v>
          </cell>
          <cell r="C21" t="str">
            <v>Farrington Gurney Primary</v>
          </cell>
          <cell r="D21">
            <v>8714</v>
          </cell>
          <cell r="E21">
            <v>18830</v>
          </cell>
          <cell r="F21">
            <v>30882</v>
          </cell>
          <cell r="G21">
            <v>23360</v>
          </cell>
          <cell r="H21">
            <v>2</v>
          </cell>
          <cell r="I21">
            <v>-10116</v>
          </cell>
          <cell r="J21">
            <v>90</v>
          </cell>
          <cell r="K21">
            <v>3089</v>
          </cell>
          <cell r="L21">
            <v>0</v>
          </cell>
        </row>
        <row r="22">
          <cell r="B22">
            <v>3092</v>
          </cell>
          <cell r="C22" t="str">
            <v>Freshford Primary</v>
          </cell>
          <cell r="D22">
            <v>72673</v>
          </cell>
          <cell r="E22">
            <v>104464</v>
          </cell>
          <cell r="F22">
            <v>75027</v>
          </cell>
          <cell r="G22">
            <v>25897</v>
          </cell>
          <cell r="H22">
            <v>11.01</v>
          </cell>
          <cell r="I22">
            <v>-31791</v>
          </cell>
          <cell r="J22">
            <v>149</v>
          </cell>
          <cell r="K22">
            <v>3092</v>
          </cell>
          <cell r="L22">
            <v>19860</v>
          </cell>
        </row>
        <row r="23">
          <cell r="B23">
            <v>2293</v>
          </cell>
          <cell r="C23" t="str">
            <v>Longvernal Primary</v>
          </cell>
          <cell r="D23">
            <v>49305</v>
          </cell>
          <cell r="E23">
            <v>52104</v>
          </cell>
          <cell r="F23">
            <v>30365</v>
          </cell>
          <cell r="G23">
            <v>4907</v>
          </cell>
          <cell r="H23">
            <v>8.85</v>
          </cell>
          <cell r="I23">
            <v>-2799</v>
          </cell>
          <cell r="J23">
            <v>93</v>
          </cell>
          <cell r="K23">
            <v>2293</v>
          </cell>
          <cell r="L23">
            <v>4746</v>
          </cell>
        </row>
        <row r="24">
          <cell r="B24">
            <v>3096</v>
          </cell>
          <cell r="C24" t="str">
            <v>Marksbury Primary</v>
          </cell>
          <cell r="D24">
            <v>55984</v>
          </cell>
          <cell r="E24">
            <v>31418</v>
          </cell>
          <cell r="F24">
            <v>26384</v>
          </cell>
          <cell r="G24">
            <v>48385</v>
          </cell>
          <cell r="H24">
            <v>10.75</v>
          </cell>
          <cell r="I24">
            <v>24566</v>
          </cell>
          <cell r="J24">
            <v>94</v>
          </cell>
          <cell r="K24">
            <v>3096</v>
          </cell>
          <cell r="L24">
            <v>14313</v>
          </cell>
        </row>
        <row r="25">
          <cell r="B25">
            <v>2259</v>
          </cell>
          <cell r="C25" t="str">
            <v>Midsomer Norton Primary</v>
          </cell>
          <cell r="D25">
            <v>28096</v>
          </cell>
          <cell r="E25">
            <v>38026</v>
          </cell>
          <cell r="F25">
            <v>91552</v>
          </cell>
          <cell r="G25">
            <v>37045</v>
          </cell>
          <cell r="H25">
            <v>2.62</v>
          </cell>
          <cell r="I25">
            <v>-9930</v>
          </cell>
          <cell r="J25">
            <v>283</v>
          </cell>
          <cell r="K25">
            <v>2259</v>
          </cell>
          <cell r="L25">
            <v>0</v>
          </cell>
        </row>
        <row r="26">
          <cell r="B26">
            <v>2154</v>
          </cell>
          <cell r="C26" t="str">
            <v>Moorlands Infants</v>
          </cell>
          <cell r="D26">
            <v>73743</v>
          </cell>
          <cell r="E26">
            <v>56542</v>
          </cell>
          <cell r="F26">
            <v>50843</v>
          </cell>
          <cell r="G26">
            <v>45364</v>
          </cell>
          <cell r="H26">
            <v>9.32</v>
          </cell>
          <cell r="I26">
            <v>17201</v>
          </cell>
          <cell r="J26">
            <v>162</v>
          </cell>
          <cell r="K26">
            <v>2154</v>
          </cell>
          <cell r="L26">
            <v>10421</v>
          </cell>
        </row>
        <row r="27">
          <cell r="B27">
            <v>2153</v>
          </cell>
          <cell r="C27" t="str">
            <v>Moorlands Junior</v>
          </cell>
          <cell r="D27">
            <v>8754</v>
          </cell>
          <cell r="E27">
            <v>-7471</v>
          </cell>
          <cell r="F27">
            <v>-11281</v>
          </cell>
          <cell r="G27">
            <v>13912</v>
          </cell>
          <cell r="H27">
            <v>1.1599999999999999</v>
          </cell>
          <cell r="I27">
            <v>16225</v>
          </cell>
          <cell r="J27">
            <v>201</v>
          </cell>
          <cell r="K27">
            <v>2153</v>
          </cell>
          <cell r="L27">
            <v>0</v>
          </cell>
        </row>
        <row r="28">
          <cell r="B28">
            <v>3449</v>
          </cell>
          <cell r="C28" t="str">
            <v>Newbridge Primary</v>
          </cell>
          <cell r="D28">
            <v>59670</v>
          </cell>
          <cell r="E28">
            <v>36707</v>
          </cell>
          <cell r="F28">
            <v>58171</v>
          </cell>
          <cell r="H28">
            <v>3.76</v>
          </cell>
          <cell r="I28">
            <v>22963</v>
          </cell>
          <cell r="J28">
            <v>446</v>
          </cell>
          <cell r="L28">
            <v>0</v>
          </cell>
        </row>
        <row r="29">
          <cell r="B29">
            <v>2150</v>
          </cell>
          <cell r="C29" t="str">
            <v>Oldfield Park Infants</v>
          </cell>
          <cell r="D29">
            <v>73692</v>
          </cell>
          <cell r="E29">
            <v>40573</v>
          </cell>
          <cell r="F29">
            <v>34747</v>
          </cell>
          <cell r="G29">
            <v>33031</v>
          </cell>
          <cell r="H29">
            <v>8.8800000000000008</v>
          </cell>
          <cell r="I29">
            <v>33119</v>
          </cell>
          <cell r="J29">
            <v>191</v>
          </cell>
          <cell r="K29">
            <v>2150</v>
          </cell>
          <cell r="L29">
            <v>7297</v>
          </cell>
        </row>
        <row r="30">
          <cell r="B30">
            <v>2159</v>
          </cell>
          <cell r="C30" t="str">
            <v>Oldfield Park Junior</v>
          </cell>
          <cell r="D30">
            <v>4734</v>
          </cell>
          <cell r="E30">
            <v>45704</v>
          </cell>
          <cell r="F30">
            <v>66967</v>
          </cell>
          <cell r="G30">
            <v>50592</v>
          </cell>
          <cell r="H30">
            <v>0.49</v>
          </cell>
          <cell r="I30">
            <v>-40970</v>
          </cell>
          <cell r="J30">
            <v>247</v>
          </cell>
          <cell r="K30">
            <v>2159</v>
          </cell>
          <cell r="L30">
            <v>0</v>
          </cell>
        </row>
        <row r="31">
          <cell r="B31">
            <v>2243</v>
          </cell>
          <cell r="C31" t="str">
            <v>Paulton Infants</v>
          </cell>
          <cell r="D31">
            <v>76496</v>
          </cell>
          <cell r="E31">
            <v>93638</v>
          </cell>
          <cell r="F31">
            <v>66727</v>
          </cell>
          <cell r="G31">
            <v>64288</v>
          </cell>
          <cell r="H31">
            <v>8.82</v>
          </cell>
          <cell r="I31">
            <v>-17142</v>
          </cell>
          <cell r="J31">
            <v>202</v>
          </cell>
          <cell r="K31">
            <v>2243</v>
          </cell>
          <cell r="L31">
            <v>7091</v>
          </cell>
        </row>
        <row r="32">
          <cell r="B32">
            <v>2270</v>
          </cell>
          <cell r="C32" t="str">
            <v>Paulton Junior</v>
          </cell>
          <cell r="D32">
            <v>73296</v>
          </cell>
          <cell r="E32">
            <v>57491</v>
          </cell>
          <cell r="F32">
            <v>67802</v>
          </cell>
          <cell r="G32">
            <v>35665</v>
          </cell>
          <cell r="H32">
            <v>7.97</v>
          </cell>
          <cell r="I32">
            <v>15805</v>
          </cell>
          <cell r="J32">
            <v>238</v>
          </cell>
          <cell r="K32">
            <v>2270</v>
          </cell>
          <cell r="L32">
            <v>0</v>
          </cell>
        </row>
        <row r="33">
          <cell r="B33">
            <v>2244</v>
          </cell>
          <cell r="C33" t="str">
            <v>Peasedown St John Primary</v>
          </cell>
          <cell r="D33">
            <v>144933</v>
          </cell>
          <cell r="E33">
            <v>212244</v>
          </cell>
          <cell r="F33">
            <v>130913</v>
          </cell>
          <cell r="G33">
            <v>66368</v>
          </cell>
          <cell r="H33">
            <v>8.06</v>
          </cell>
          <cell r="I33">
            <v>-67311</v>
          </cell>
          <cell r="J33">
            <v>475</v>
          </cell>
          <cell r="K33">
            <v>2244</v>
          </cell>
          <cell r="L33">
            <v>1055</v>
          </cell>
        </row>
        <row r="34">
          <cell r="B34">
            <v>2246</v>
          </cell>
          <cell r="C34" t="str">
            <v>Pensford Primary</v>
          </cell>
          <cell r="D34">
            <v>19104</v>
          </cell>
          <cell r="E34">
            <v>20611</v>
          </cell>
          <cell r="F34">
            <v>26591</v>
          </cell>
          <cell r="G34">
            <v>40494</v>
          </cell>
          <cell r="H34">
            <v>4.71</v>
          </cell>
          <cell r="I34">
            <v>-1507</v>
          </cell>
          <cell r="J34">
            <v>77</v>
          </cell>
          <cell r="K34">
            <v>2246</v>
          </cell>
          <cell r="L34">
            <v>0</v>
          </cell>
        </row>
        <row r="35">
          <cell r="B35">
            <v>3102</v>
          </cell>
          <cell r="C35" t="str">
            <v>Saltford Primary</v>
          </cell>
          <cell r="D35">
            <v>41601</v>
          </cell>
          <cell r="E35">
            <v>10983</v>
          </cell>
          <cell r="F35">
            <v>8489</v>
          </cell>
          <cell r="G35">
            <v>19918</v>
          </cell>
          <cell r="H35">
            <v>3.24</v>
          </cell>
          <cell r="I35">
            <v>30618</v>
          </cell>
          <cell r="J35">
            <v>390</v>
          </cell>
          <cell r="K35">
            <v>3102</v>
          </cell>
          <cell r="L35">
            <v>0</v>
          </cell>
        </row>
        <row r="36">
          <cell r="B36">
            <v>3347</v>
          </cell>
          <cell r="C36" t="str">
            <v>Shoscombe Primary</v>
          </cell>
          <cell r="D36">
            <v>49922</v>
          </cell>
          <cell r="E36">
            <v>42915</v>
          </cell>
          <cell r="F36">
            <v>1458</v>
          </cell>
          <cell r="G36">
            <v>31800</v>
          </cell>
          <cell r="H36">
            <v>11.48</v>
          </cell>
          <cell r="I36">
            <v>7007</v>
          </cell>
          <cell r="J36">
            <v>90</v>
          </cell>
          <cell r="K36">
            <v>3347</v>
          </cell>
          <cell r="L36">
            <v>15130</v>
          </cell>
        </row>
        <row r="37">
          <cell r="B37">
            <v>2158</v>
          </cell>
          <cell r="C37" t="str">
            <v>Southdown Infants</v>
          </cell>
          <cell r="D37">
            <v>123935</v>
          </cell>
          <cell r="E37">
            <v>60417</v>
          </cell>
          <cell r="F37">
            <v>49011</v>
          </cell>
          <cell r="G37">
            <v>9762</v>
          </cell>
          <cell r="H37">
            <v>15.48</v>
          </cell>
          <cell r="I37">
            <v>63518</v>
          </cell>
          <cell r="J37">
            <v>127</v>
          </cell>
          <cell r="K37">
            <v>2158</v>
          </cell>
          <cell r="L37">
            <v>59904</v>
          </cell>
        </row>
        <row r="38">
          <cell r="B38">
            <v>2157</v>
          </cell>
          <cell r="C38" t="str">
            <v>Southdown Junior</v>
          </cell>
          <cell r="D38">
            <v>81202</v>
          </cell>
          <cell r="E38">
            <v>32774</v>
          </cell>
          <cell r="F38">
            <v>27111</v>
          </cell>
          <cell r="G38">
            <v>53245</v>
          </cell>
          <cell r="H38">
            <v>11.02</v>
          </cell>
          <cell r="I38">
            <v>48428</v>
          </cell>
          <cell r="J38">
            <v>128</v>
          </cell>
          <cell r="K38">
            <v>2157</v>
          </cell>
          <cell r="L38">
            <v>22265</v>
          </cell>
        </row>
        <row r="39">
          <cell r="B39">
            <v>3421</v>
          </cell>
          <cell r="C39" t="str">
            <v>St Andrew's Primary, Bath</v>
          </cell>
          <cell r="D39">
            <v>770</v>
          </cell>
          <cell r="E39">
            <v>-3581</v>
          </cell>
          <cell r="F39">
            <v>-29974</v>
          </cell>
          <cell r="G39">
            <v>26282</v>
          </cell>
          <cell r="H39">
            <v>0.1</v>
          </cell>
          <cell r="I39">
            <v>4351</v>
          </cell>
          <cell r="J39">
            <v>161</v>
          </cell>
          <cell r="K39">
            <v>3421</v>
          </cell>
          <cell r="L39">
            <v>0</v>
          </cell>
        </row>
        <row r="40">
          <cell r="B40">
            <v>3424</v>
          </cell>
          <cell r="C40" t="str">
            <v>St John's Primary, Bath</v>
          </cell>
          <cell r="D40">
            <v>19477</v>
          </cell>
          <cell r="E40">
            <v>23414</v>
          </cell>
          <cell r="F40">
            <v>67502</v>
          </cell>
          <cell r="G40">
            <v>31281</v>
          </cell>
          <cell r="H40">
            <v>1.59</v>
          </cell>
          <cell r="I40">
            <v>-3937</v>
          </cell>
          <cell r="J40">
            <v>319</v>
          </cell>
          <cell r="K40">
            <v>3424</v>
          </cell>
          <cell r="L40">
            <v>0</v>
          </cell>
        </row>
        <row r="41">
          <cell r="B41">
            <v>3094</v>
          </cell>
          <cell r="C41" t="str">
            <v>St John's Primary, Keynsham</v>
          </cell>
          <cell r="D41">
            <v>82370</v>
          </cell>
          <cell r="E41">
            <v>84181</v>
          </cell>
          <cell r="F41">
            <v>71359</v>
          </cell>
          <cell r="G41">
            <v>19105</v>
          </cell>
          <cell r="H41">
            <v>9.68</v>
          </cell>
          <cell r="I41">
            <v>-1811</v>
          </cell>
          <cell r="J41">
            <v>211</v>
          </cell>
          <cell r="K41">
            <v>3094</v>
          </cell>
          <cell r="L41">
            <v>14268</v>
          </cell>
        </row>
        <row r="42">
          <cell r="B42">
            <v>3107</v>
          </cell>
          <cell r="C42" t="str">
            <v>St Julian's Primary , Wellow</v>
          </cell>
          <cell r="D42">
            <v>30021</v>
          </cell>
          <cell r="E42">
            <v>63464</v>
          </cell>
          <cell r="F42">
            <v>38132</v>
          </cell>
          <cell r="G42">
            <v>-821</v>
          </cell>
          <cell r="H42">
            <v>5.98</v>
          </cell>
          <cell r="I42">
            <v>-33443</v>
          </cell>
          <cell r="J42">
            <v>96</v>
          </cell>
          <cell r="K42">
            <v>3107</v>
          </cell>
          <cell r="L42">
            <v>0</v>
          </cell>
        </row>
        <row r="43">
          <cell r="B43">
            <v>3448</v>
          </cell>
          <cell r="C43" t="str">
            <v>St Keyna Primary</v>
          </cell>
          <cell r="D43">
            <v>-85275</v>
          </cell>
          <cell r="E43">
            <v>-87495</v>
          </cell>
          <cell r="F43">
            <v>-81020</v>
          </cell>
          <cell r="G43">
            <v>-821</v>
          </cell>
          <cell r="H43">
            <v>-9.32</v>
          </cell>
          <cell r="I43">
            <v>2220</v>
          </cell>
          <cell r="J43">
            <v>206</v>
          </cell>
          <cell r="K43">
            <v>3107</v>
          </cell>
          <cell r="L43">
            <v>0</v>
          </cell>
        </row>
        <row r="44">
          <cell r="B44">
            <v>2000</v>
          </cell>
          <cell r="C44" t="str">
            <v>St Martin's Garden Primary</v>
          </cell>
          <cell r="D44">
            <v>8900</v>
          </cell>
          <cell r="E44">
            <v>-9581</v>
          </cell>
          <cell r="F44">
            <v>4795</v>
          </cell>
          <cell r="G44">
            <v>55110</v>
          </cell>
          <cell r="H44">
            <v>0.64</v>
          </cell>
          <cell r="I44">
            <v>18481</v>
          </cell>
          <cell r="J44">
            <v>229</v>
          </cell>
          <cell r="K44">
            <v>2000</v>
          </cell>
          <cell r="L44">
            <v>0</v>
          </cell>
        </row>
        <row r="45">
          <cell r="B45">
            <v>3425</v>
          </cell>
          <cell r="C45" t="str">
            <v>St Mary's Primary, Bath</v>
          </cell>
          <cell r="D45">
            <v>40720</v>
          </cell>
          <cell r="E45">
            <v>63466</v>
          </cell>
          <cell r="F45">
            <v>85340</v>
          </cell>
          <cell r="G45">
            <v>66755</v>
          </cell>
          <cell r="H45">
            <v>5.0199999999999996</v>
          </cell>
          <cell r="I45">
            <v>-22746</v>
          </cell>
          <cell r="J45">
            <v>208</v>
          </cell>
          <cell r="K45">
            <v>3425</v>
          </cell>
          <cell r="L45">
            <v>0</v>
          </cell>
        </row>
        <row r="46">
          <cell r="B46">
            <v>3105</v>
          </cell>
          <cell r="C46" t="str">
            <v>St Mary's Primary, Timsbury</v>
          </cell>
          <cell r="D46">
            <v>94641</v>
          </cell>
          <cell r="E46">
            <v>90259</v>
          </cell>
          <cell r="F46">
            <v>76892</v>
          </cell>
          <cell r="G46">
            <v>12749</v>
          </cell>
          <cell r="H46">
            <v>11.3</v>
          </cell>
          <cell r="I46">
            <v>4382</v>
          </cell>
          <cell r="J46">
            <v>176</v>
          </cell>
          <cell r="K46">
            <v>3105</v>
          </cell>
          <cell r="L46">
            <v>27667</v>
          </cell>
        </row>
        <row r="47">
          <cell r="B47">
            <v>3109</v>
          </cell>
          <cell r="C47" t="str">
            <v>St Mary's Primary, Writhlington</v>
          </cell>
          <cell r="D47">
            <v>20300</v>
          </cell>
          <cell r="E47">
            <v>28463</v>
          </cell>
          <cell r="F47">
            <v>10332</v>
          </cell>
          <cell r="G47">
            <v>48083</v>
          </cell>
          <cell r="H47">
            <v>3.95</v>
          </cell>
          <cell r="I47">
            <v>-8163</v>
          </cell>
          <cell r="J47">
            <v>101</v>
          </cell>
          <cell r="K47">
            <v>3109</v>
          </cell>
          <cell r="L47">
            <v>0</v>
          </cell>
        </row>
        <row r="48">
          <cell r="B48">
            <v>3035</v>
          </cell>
          <cell r="C48" t="str">
            <v>St Michael's Junior</v>
          </cell>
          <cell r="D48">
            <v>8631</v>
          </cell>
          <cell r="E48">
            <v>9225</v>
          </cell>
          <cell r="F48">
            <v>-2020</v>
          </cell>
          <cell r="G48">
            <v>53929</v>
          </cell>
          <cell r="H48">
            <v>0.88</v>
          </cell>
          <cell r="I48">
            <v>-594</v>
          </cell>
          <cell r="J48">
            <v>171</v>
          </cell>
          <cell r="K48">
            <v>3035</v>
          </cell>
          <cell r="L48">
            <v>0</v>
          </cell>
        </row>
        <row r="49">
          <cell r="B49">
            <v>3446</v>
          </cell>
          <cell r="C49" t="str">
            <v>St Nicholas Primary</v>
          </cell>
          <cell r="D49">
            <v>80848</v>
          </cell>
          <cell r="E49">
            <v>82427</v>
          </cell>
          <cell r="F49">
            <v>85288</v>
          </cell>
          <cell r="G49" t="str">
            <v>n/a</v>
          </cell>
          <cell r="H49">
            <v>8.27</v>
          </cell>
          <cell r="I49">
            <v>-1579</v>
          </cell>
          <cell r="J49">
            <v>220</v>
          </cell>
          <cell r="L49">
            <v>2648</v>
          </cell>
        </row>
        <row r="50">
          <cell r="B50">
            <v>3032</v>
          </cell>
          <cell r="C50" t="str">
            <v>St Phillip's Primary</v>
          </cell>
          <cell r="D50">
            <v>86335</v>
          </cell>
          <cell r="E50">
            <v>94934</v>
          </cell>
          <cell r="F50">
            <v>64415</v>
          </cell>
          <cell r="G50">
            <v>22750</v>
          </cell>
          <cell r="H50">
            <v>7.08</v>
          </cell>
          <cell r="I50">
            <v>-8599</v>
          </cell>
          <cell r="J50">
            <v>279</v>
          </cell>
          <cell r="K50">
            <v>3032</v>
          </cell>
          <cell r="L50">
            <v>0</v>
          </cell>
        </row>
        <row r="51">
          <cell r="B51">
            <v>3034</v>
          </cell>
          <cell r="C51" t="str">
            <v>St Saviour's Infants</v>
          </cell>
          <cell r="D51">
            <v>-81825</v>
          </cell>
          <cell r="E51">
            <v>-53537</v>
          </cell>
          <cell r="F51">
            <v>-5552</v>
          </cell>
          <cell r="G51">
            <v>13556</v>
          </cell>
          <cell r="H51">
            <v>-12.27</v>
          </cell>
          <cell r="I51">
            <v>-28288</v>
          </cell>
          <cell r="J51">
            <v>174</v>
          </cell>
          <cell r="K51">
            <v>3034</v>
          </cell>
          <cell r="L51">
            <v>0</v>
          </cell>
        </row>
        <row r="52">
          <cell r="B52">
            <v>3033</v>
          </cell>
          <cell r="C52" t="str">
            <v>St Saviour's Junior</v>
          </cell>
          <cell r="D52">
            <v>-4987</v>
          </cell>
          <cell r="E52">
            <v>54799</v>
          </cell>
          <cell r="F52">
            <v>27951</v>
          </cell>
          <cell r="G52">
            <v>33903</v>
          </cell>
          <cell r="H52">
            <v>-0.56999999999999995</v>
          </cell>
          <cell r="I52">
            <v>-59786</v>
          </cell>
          <cell r="J52">
            <v>228</v>
          </cell>
          <cell r="K52">
            <v>3033</v>
          </cell>
          <cell r="L52">
            <v>0</v>
          </cell>
        </row>
        <row r="53">
          <cell r="B53">
            <v>3422</v>
          </cell>
          <cell r="C53" t="str">
            <v>St Stephen's Primary</v>
          </cell>
          <cell r="D53">
            <v>39096</v>
          </cell>
          <cell r="E53">
            <v>57595</v>
          </cell>
          <cell r="F53">
            <v>114956</v>
          </cell>
          <cell r="G53">
            <v>125953</v>
          </cell>
          <cell r="H53">
            <v>2.7</v>
          </cell>
          <cell r="I53">
            <v>-18499</v>
          </cell>
          <cell r="J53">
            <v>416</v>
          </cell>
          <cell r="K53">
            <v>3422</v>
          </cell>
          <cell r="L53">
            <v>0</v>
          </cell>
        </row>
        <row r="54">
          <cell r="B54">
            <v>2248</v>
          </cell>
          <cell r="C54" t="str">
            <v>Stanton Drew Primary</v>
          </cell>
          <cell r="D54">
            <v>21986</v>
          </cell>
          <cell r="E54">
            <v>9223</v>
          </cell>
          <cell r="F54">
            <v>12175</v>
          </cell>
          <cell r="G54">
            <v>17188</v>
          </cell>
          <cell r="H54">
            <v>6.93</v>
          </cell>
          <cell r="I54">
            <v>12763</v>
          </cell>
          <cell r="J54">
            <v>53</v>
          </cell>
          <cell r="K54">
            <v>2248</v>
          </cell>
          <cell r="L54">
            <v>0</v>
          </cell>
        </row>
        <row r="55">
          <cell r="B55">
            <v>3103</v>
          </cell>
          <cell r="C55" t="str">
            <v>Swainswick Primary</v>
          </cell>
          <cell r="D55">
            <v>4863</v>
          </cell>
          <cell r="E55">
            <v>9580</v>
          </cell>
          <cell r="F55">
            <v>40753</v>
          </cell>
          <cell r="G55">
            <v>47965</v>
          </cell>
          <cell r="H55">
            <v>1.28</v>
          </cell>
          <cell r="I55">
            <v>-4717</v>
          </cell>
          <cell r="J55">
            <v>62</v>
          </cell>
          <cell r="K55">
            <v>3103</v>
          </cell>
          <cell r="L55">
            <v>0</v>
          </cell>
        </row>
        <row r="56">
          <cell r="B56">
            <v>2160</v>
          </cell>
          <cell r="C56" t="str">
            <v>Twerton Infants</v>
          </cell>
          <cell r="D56">
            <v>29346</v>
          </cell>
          <cell r="E56">
            <v>35886</v>
          </cell>
          <cell r="F56">
            <v>31066</v>
          </cell>
          <cell r="G56">
            <v>74633</v>
          </cell>
          <cell r="H56">
            <v>3.23</v>
          </cell>
          <cell r="I56">
            <v>-6540</v>
          </cell>
          <cell r="J56">
            <v>135</v>
          </cell>
          <cell r="K56">
            <v>2160</v>
          </cell>
          <cell r="L56">
            <v>0</v>
          </cell>
        </row>
        <row r="57">
          <cell r="B57">
            <v>3106</v>
          </cell>
          <cell r="C57" t="str">
            <v>Ubley Primary</v>
          </cell>
          <cell r="D57">
            <v>17302</v>
          </cell>
          <cell r="E57">
            <v>17897</v>
          </cell>
          <cell r="F57">
            <v>7475</v>
          </cell>
          <cell r="G57">
            <v>37816</v>
          </cell>
          <cell r="H57">
            <v>5.18</v>
          </cell>
          <cell r="I57">
            <v>-595</v>
          </cell>
          <cell r="J57">
            <v>68</v>
          </cell>
          <cell r="K57">
            <v>3106</v>
          </cell>
          <cell r="L57">
            <v>0</v>
          </cell>
        </row>
        <row r="58">
          <cell r="B58">
            <v>2249</v>
          </cell>
          <cell r="C58" t="str">
            <v>Welton Primary</v>
          </cell>
          <cell r="D58">
            <v>75211</v>
          </cell>
          <cell r="E58">
            <v>50125</v>
          </cell>
          <cell r="F58">
            <v>60265</v>
          </cell>
          <cell r="G58">
            <v>27796</v>
          </cell>
          <cell r="H58">
            <v>9.1300000000000008</v>
          </cell>
          <cell r="I58">
            <v>25086</v>
          </cell>
          <cell r="J58">
            <v>188</v>
          </cell>
          <cell r="K58">
            <v>2249</v>
          </cell>
          <cell r="L58">
            <v>9309</v>
          </cell>
        </row>
        <row r="59">
          <cell r="B59">
            <v>2250</v>
          </cell>
          <cell r="C59" t="str">
            <v>Westfield Primary</v>
          </cell>
          <cell r="D59">
            <v>91652</v>
          </cell>
          <cell r="E59">
            <v>113068</v>
          </cell>
          <cell r="F59">
            <v>73912</v>
          </cell>
          <cell r="G59">
            <v>42067</v>
          </cell>
          <cell r="H59">
            <v>6.92</v>
          </cell>
          <cell r="I59">
            <v>-21416</v>
          </cell>
          <cell r="J59">
            <v>331</v>
          </cell>
          <cell r="K59">
            <v>2250</v>
          </cell>
          <cell r="L59">
            <v>0</v>
          </cell>
        </row>
        <row r="60">
          <cell r="B60">
            <v>3125</v>
          </cell>
          <cell r="C60" t="str">
            <v>Weston All Saints Primary</v>
          </cell>
          <cell r="D60">
            <v>28518</v>
          </cell>
          <cell r="E60">
            <v>27758</v>
          </cell>
          <cell r="F60">
            <v>55370</v>
          </cell>
          <cell r="G60">
            <v>48717</v>
          </cell>
          <cell r="H60">
            <v>1.48</v>
          </cell>
          <cell r="I60">
            <v>760</v>
          </cell>
          <cell r="J60">
            <v>532</v>
          </cell>
          <cell r="K60">
            <v>3125</v>
          </cell>
          <cell r="L60">
            <v>0</v>
          </cell>
        </row>
        <row r="61">
          <cell r="B61">
            <v>2251</v>
          </cell>
          <cell r="C61" t="str">
            <v>Whitchurch Primary</v>
          </cell>
          <cell r="D61">
            <v>27213</v>
          </cell>
          <cell r="E61">
            <v>30683</v>
          </cell>
          <cell r="F61">
            <v>38378</v>
          </cell>
          <cell r="G61">
            <v>37534</v>
          </cell>
          <cell r="H61">
            <v>3.37</v>
          </cell>
          <cell r="I61">
            <v>-3470</v>
          </cell>
          <cell r="J61">
            <v>203</v>
          </cell>
          <cell r="K61">
            <v>2251</v>
          </cell>
          <cell r="L61">
            <v>0</v>
          </cell>
        </row>
        <row r="62">
          <cell r="B62">
            <v>2162</v>
          </cell>
          <cell r="C62" t="str">
            <v>Widcombe Infants</v>
          </cell>
          <cell r="D62">
            <v>-13870</v>
          </cell>
          <cell r="E62">
            <v>8108</v>
          </cell>
          <cell r="F62">
            <v>13439</v>
          </cell>
          <cell r="G62">
            <v>53133</v>
          </cell>
          <cell r="H62">
            <v>-1.95</v>
          </cell>
          <cell r="I62">
            <v>-21978</v>
          </cell>
          <cell r="J62">
            <v>180</v>
          </cell>
          <cell r="K62">
            <v>2162</v>
          </cell>
          <cell r="L62">
            <v>0</v>
          </cell>
        </row>
        <row r="63">
          <cell r="B63">
            <v>3423</v>
          </cell>
          <cell r="C63" t="str">
            <v>Widcombe Junior</v>
          </cell>
          <cell r="D63">
            <v>24820</v>
          </cell>
          <cell r="E63">
            <v>38282</v>
          </cell>
          <cell r="F63">
            <v>44089</v>
          </cell>
          <cell r="G63">
            <v>26173</v>
          </cell>
          <cell r="H63">
            <v>2.91</v>
          </cell>
          <cell r="I63">
            <v>-13462</v>
          </cell>
          <cell r="J63">
            <v>240</v>
          </cell>
          <cell r="K63">
            <v>3423</v>
          </cell>
          <cell r="L63">
            <v>0</v>
          </cell>
        </row>
        <row r="65">
          <cell r="C65" t="str">
            <v>Total Primary</v>
          </cell>
          <cell r="D65">
            <v>2145277</v>
          </cell>
          <cell r="E65">
            <v>2262933</v>
          </cell>
          <cell r="F65">
            <v>2173471</v>
          </cell>
          <cell r="G65">
            <v>2539680</v>
          </cell>
          <cell r="H65">
            <v>4.49</v>
          </cell>
          <cell r="I65">
            <v>-117656</v>
          </cell>
          <cell r="J65">
            <v>11298</v>
          </cell>
          <cell r="K65">
            <v>150140</v>
          </cell>
          <cell r="L65">
            <v>262924</v>
          </cell>
        </row>
        <row r="67">
          <cell r="B67">
            <v>4130</v>
          </cell>
          <cell r="C67" t="str">
            <v>Chew Valley School</v>
          </cell>
          <cell r="D67">
            <v>270602</v>
          </cell>
          <cell r="E67">
            <v>311768</v>
          </cell>
          <cell r="F67">
            <v>292784</v>
          </cell>
          <cell r="G67">
            <v>260287</v>
          </cell>
          <cell r="H67">
            <v>4.72</v>
          </cell>
          <cell r="I67">
            <v>-41166</v>
          </cell>
          <cell r="J67">
            <v>956</v>
          </cell>
          <cell r="K67">
            <v>4130</v>
          </cell>
          <cell r="L67">
            <v>0</v>
          </cell>
        </row>
        <row r="68">
          <cell r="B68">
            <v>4608</v>
          </cell>
          <cell r="C68" t="str">
            <v>St Gregory's School</v>
          </cell>
          <cell r="D68">
            <v>320005</v>
          </cell>
          <cell r="E68">
            <v>207893</v>
          </cell>
          <cell r="F68">
            <v>200646</v>
          </cell>
          <cell r="G68">
            <v>181395</v>
          </cell>
          <cell r="H68">
            <v>7.33</v>
          </cell>
          <cell r="I68">
            <v>112112</v>
          </cell>
          <cell r="J68">
            <v>802</v>
          </cell>
          <cell r="K68">
            <v>4608</v>
          </cell>
          <cell r="L68">
            <v>101733</v>
          </cell>
        </row>
        <row r="69">
          <cell r="B69">
            <v>4607</v>
          </cell>
          <cell r="C69" t="str">
            <v>St Marks School</v>
          </cell>
          <cell r="D69">
            <v>126836</v>
          </cell>
          <cell r="E69">
            <v>195022</v>
          </cell>
          <cell r="F69">
            <v>97405</v>
          </cell>
          <cell r="G69">
            <v>195582</v>
          </cell>
          <cell r="H69">
            <v>6.74</v>
          </cell>
          <cell r="I69">
            <v>-68186</v>
          </cell>
          <cell r="J69">
            <v>193</v>
          </cell>
          <cell r="K69">
            <v>4607</v>
          </cell>
          <cell r="L69">
            <v>32797</v>
          </cell>
        </row>
        <row r="71">
          <cell r="C71" t="str">
            <v>Total Secondary</v>
          </cell>
          <cell r="D71">
            <v>717443</v>
          </cell>
          <cell r="E71">
            <v>714683</v>
          </cell>
          <cell r="F71">
            <v>590835</v>
          </cell>
          <cell r="G71">
            <v>1529419</v>
          </cell>
          <cell r="H71">
            <v>5.99</v>
          </cell>
          <cell r="I71">
            <v>2760</v>
          </cell>
          <cell r="J71">
            <v>1951</v>
          </cell>
          <cell r="K71">
            <v>13345</v>
          </cell>
          <cell r="L71">
            <v>134530</v>
          </cell>
        </row>
        <row r="74">
          <cell r="C74" t="str">
            <v>Total ALL Schools</v>
          </cell>
          <cell r="D74">
            <v>2862720</v>
          </cell>
          <cell r="E74">
            <v>2977616</v>
          </cell>
          <cell r="F74">
            <v>2764306</v>
          </cell>
          <cell r="G74">
            <v>4282470</v>
          </cell>
          <cell r="H74">
            <v>4.79</v>
          </cell>
          <cell r="I74">
            <v>-114896</v>
          </cell>
          <cell r="J74">
            <v>13249</v>
          </cell>
          <cell r="K74" t="e">
            <v>#REF!</v>
          </cell>
          <cell r="L74">
            <v>397454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Normal="100" workbookViewId="0">
      <selection activeCell="M1" sqref="M1"/>
    </sheetView>
  </sheetViews>
  <sheetFormatPr defaultRowHeight="12.75" x14ac:dyDescent="0.2"/>
  <cols>
    <col min="1" max="2" width="6.42578125" customWidth="1"/>
    <col min="3" max="3" width="27.42578125" bestFit="1" customWidth="1"/>
    <col min="4" max="4" width="17.140625" customWidth="1"/>
    <col min="5" max="5" width="16.42578125" style="10" customWidth="1"/>
    <col min="6" max="6" width="13" style="37" bestFit="1" customWidth="1"/>
    <col min="7" max="7" width="12.85546875" style="13" hidden="1" customWidth="1"/>
    <col min="8" max="8" width="17.5703125" style="26" customWidth="1"/>
    <col min="9" max="9" width="10.85546875" customWidth="1"/>
    <col min="10" max="10" width="9.7109375" style="32" bestFit="1" customWidth="1"/>
    <col min="11" max="11" width="0" hidden="1" customWidth="1"/>
    <col min="12" max="12" width="11.28515625" style="43" customWidth="1"/>
    <col min="13" max="13" width="11.42578125" style="10" customWidth="1"/>
  </cols>
  <sheetData>
    <row r="1" spans="1:14" ht="20.25" x14ac:dyDescent="0.3">
      <c r="A1" s="3" t="s">
        <v>125</v>
      </c>
      <c r="B1" s="3"/>
      <c r="C1" s="3"/>
      <c r="D1" s="3"/>
      <c r="E1" s="36"/>
    </row>
    <row r="2" spans="1:14" x14ac:dyDescent="0.2">
      <c r="D2" s="57" t="s">
        <v>126</v>
      </c>
      <c r="E2" s="58"/>
      <c r="F2" s="59"/>
      <c r="G2" s="60"/>
      <c r="H2" s="61"/>
      <c r="I2" s="61"/>
    </row>
    <row r="3" spans="1:14" x14ac:dyDescent="0.2">
      <c r="D3" s="25" t="s">
        <v>121</v>
      </c>
      <c r="E3" s="24"/>
      <c r="F3" s="24"/>
      <c r="H3" s="27"/>
      <c r="I3" s="23"/>
      <c r="J3" s="27"/>
    </row>
    <row r="4" spans="1:14" s="1" customFormat="1" ht="108" customHeight="1" x14ac:dyDescent="0.2">
      <c r="A4" s="56"/>
      <c r="B4" s="56"/>
      <c r="D4" s="62" t="s">
        <v>127</v>
      </c>
      <c r="E4" s="50" t="s">
        <v>123</v>
      </c>
      <c r="F4" s="50" t="s">
        <v>122</v>
      </c>
      <c r="G4" s="40">
        <v>38442</v>
      </c>
      <c r="H4" s="41" t="s">
        <v>128</v>
      </c>
      <c r="I4" s="49" t="s">
        <v>129</v>
      </c>
      <c r="J4" s="42" t="s">
        <v>131</v>
      </c>
      <c r="L4" s="44" t="s">
        <v>130</v>
      </c>
      <c r="M4" s="71" t="s">
        <v>133</v>
      </c>
      <c r="N4" s="70" t="s">
        <v>124</v>
      </c>
    </row>
    <row r="5" spans="1:14" s="1" customFormat="1" x14ac:dyDescent="0.2">
      <c r="M5" s="72"/>
    </row>
    <row r="6" spans="1:14" s="1" customFormat="1" x14ac:dyDescent="0.2">
      <c r="D6" s="22" t="s">
        <v>0</v>
      </c>
      <c r="E6" s="38" t="s">
        <v>0</v>
      </c>
      <c r="F6" s="38" t="s">
        <v>0</v>
      </c>
      <c r="G6" s="14" t="s">
        <v>0</v>
      </c>
      <c r="H6" s="28" t="s">
        <v>1</v>
      </c>
      <c r="I6" s="4" t="s">
        <v>0</v>
      </c>
      <c r="J6" s="33"/>
      <c r="L6" s="45" t="s">
        <v>0</v>
      </c>
      <c r="M6" s="72"/>
    </row>
    <row r="7" spans="1:14" x14ac:dyDescent="0.2">
      <c r="A7" t="s">
        <v>59</v>
      </c>
      <c r="B7">
        <v>2236</v>
      </c>
      <c r="C7" s="5" t="s">
        <v>2</v>
      </c>
      <c r="D7" s="6">
        <f>VLOOKUP(B7,'[1]Summary '!$A$3:$AW$62,49,FALSE)</f>
        <v>34134</v>
      </c>
      <c r="E7" s="6">
        <v>37718</v>
      </c>
      <c r="F7" s="6">
        <v>34169</v>
      </c>
      <c r="G7" s="15">
        <v>31271</v>
      </c>
      <c r="H7" s="29">
        <f>VLOOKUP(B7,'[1]Summary '!$A$3:$AZ$61,52,FALSE)</f>
        <v>4.05</v>
      </c>
      <c r="I7" s="6">
        <f>+D7-E7</f>
        <v>-3584</v>
      </c>
      <c r="J7" s="30">
        <f>VLOOKUP(B7,'[2]NOR by NCY'!$B$7:$V$63,21,FALSE)</f>
        <v>206</v>
      </c>
      <c r="K7">
        <v>2236</v>
      </c>
      <c r="L7" s="46">
        <f>VLOOKUP(B7,'[1]Summary '!$A$3:$AY$61,51,FALSE)</f>
        <v>0</v>
      </c>
    </row>
    <row r="8" spans="1:14" x14ac:dyDescent="0.2">
      <c r="A8" t="s">
        <v>60</v>
      </c>
      <c r="B8">
        <v>3076</v>
      </c>
      <c r="C8" s="5" t="s">
        <v>3</v>
      </c>
      <c r="D8" s="6">
        <f>VLOOKUP(B8,'[1]Summary '!$A$3:$AW$62,49,FALSE)</f>
        <v>-4358</v>
      </c>
      <c r="E8" s="6">
        <v>-16462</v>
      </c>
      <c r="F8" s="6">
        <v>9078</v>
      </c>
      <c r="G8" s="15">
        <v>30259</v>
      </c>
      <c r="H8" s="29">
        <f>VLOOKUP(B8,'[1]Summary '!$A$3:$AZ$61,52,FALSE)</f>
        <v>-0.51</v>
      </c>
      <c r="I8" s="6">
        <f t="shared" ref="I8:I61" si="0">+D8-E8</f>
        <v>12104</v>
      </c>
      <c r="J8" s="30">
        <f>VLOOKUP(B8,'[2]NOR by NCY'!$B$7:$V$63,21,FALSE)</f>
        <v>214</v>
      </c>
      <c r="K8">
        <v>3076</v>
      </c>
      <c r="L8" s="46">
        <f>VLOOKUP(B8,'[1]Summary '!$A$3:$AY$61,51,FALSE)</f>
        <v>0</v>
      </c>
    </row>
    <row r="9" spans="1:14" x14ac:dyDescent="0.2">
      <c r="A9" t="s">
        <v>61</v>
      </c>
      <c r="B9">
        <v>3077</v>
      </c>
      <c r="C9" s="5" t="s">
        <v>4</v>
      </c>
      <c r="D9" s="6">
        <f>VLOOKUP(B9,'[1]Summary '!$A$3:$AW$62,49,FALSE)</f>
        <v>30172</v>
      </c>
      <c r="E9" s="6">
        <v>17273</v>
      </c>
      <c r="F9" s="6">
        <v>37413</v>
      </c>
      <c r="G9" s="15">
        <v>40815</v>
      </c>
      <c r="H9" s="29">
        <f>VLOOKUP(B9,'[1]Summary '!$A$3:$AZ$61,52,FALSE)</f>
        <v>4.09</v>
      </c>
      <c r="I9" s="6">
        <f t="shared" si="0"/>
        <v>12899</v>
      </c>
      <c r="J9" s="30">
        <f>VLOOKUP(B9,'[2]NOR by NCY'!$B$7:$V$63,21,FALSE)</f>
        <v>184</v>
      </c>
      <c r="K9">
        <v>3077</v>
      </c>
      <c r="L9" s="46">
        <f>VLOOKUP(B9,'[1]Summary '!$A$3:$AY$61,51,FALSE)</f>
        <v>0</v>
      </c>
    </row>
    <row r="10" spans="1:14" x14ac:dyDescent="0.2">
      <c r="A10" t="s">
        <v>62</v>
      </c>
      <c r="B10">
        <v>3420</v>
      </c>
      <c r="C10" s="5" t="s">
        <v>5</v>
      </c>
      <c r="D10" s="6">
        <f>VLOOKUP(B10,'[1]Summary '!$A$3:$AW$62,49,FALSE)</f>
        <v>55705</v>
      </c>
      <c r="E10" s="6">
        <v>89596</v>
      </c>
      <c r="F10" s="6">
        <v>124289</v>
      </c>
      <c r="G10" s="15">
        <v>70328</v>
      </c>
      <c r="H10" s="29">
        <f>VLOOKUP(B10,'[1]Summary '!$A$3:$AZ$61,52,FALSE)</f>
        <v>6.11</v>
      </c>
      <c r="I10" s="6">
        <f t="shared" si="0"/>
        <v>-33891</v>
      </c>
      <c r="J10" s="30">
        <f>VLOOKUP(B10,'[2]NOR by NCY'!$B$7:$V$63,21,FALSE)</f>
        <v>220</v>
      </c>
      <c r="K10">
        <v>3420</v>
      </c>
      <c r="L10" s="46">
        <f>VLOOKUP(B10,'[1]Summary '!$A$3:$AY$61,51,FALSE)</f>
        <v>0</v>
      </c>
      <c r="N10" s="10"/>
    </row>
    <row r="11" spans="1:14" x14ac:dyDescent="0.2">
      <c r="A11" t="s">
        <v>63</v>
      </c>
      <c r="B11">
        <v>2237</v>
      </c>
      <c r="C11" s="5" t="s">
        <v>6</v>
      </c>
      <c r="D11" s="6">
        <f>VLOOKUP(B11,'[1]Summary '!$A$3:$AW$62,49,FALSE)</f>
        <v>16666</v>
      </c>
      <c r="E11" s="6">
        <v>15814</v>
      </c>
      <c r="F11" s="6">
        <v>20386</v>
      </c>
      <c r="G11" s="15">
        <v>29277</v>
      </c>
      <c r="H11" s="29">
        <f>VLOOKUP(B11,'[1]Summary '!$A$3:$AZ$61,52,FALSE)</f>
        <v>2.73</v>
      </c>
      <c r="I11" s="6">
        <f t="shared" si="0"/>
        <v>852</v>
      </c>
      <c r="J11" s="30">
        <f>VLOOKUP(B11,'[2]NOR by NCY'!$B$7:$V$63,21,FALSE)</f>
        <v>140</v>
      </c>
      <c r="K11">
        <v>2237</v>
      </c>
      <c r="L11" s="46">
        <f>VLOOKUP(B11,'[1]Summary '!$A$3:$AY$61,51,FALSE)</f>
        <v>0</v>
      </c>
      <c r="N11" s="10"/>
    </row>
    <row r="12" spans="1:14" x14ac:dyDescent="0.2">
      <c r="A12" t="s">
        <v>64</v>
      </c>
      <c r="B12">
        <v>3078</v>
      </c>
      <c r="C12" s="5" t="s">
        <v>7</v>
      </c>
      <c r="D12" s="6">
        <f>VLOOKUP(B12,'[1]Summary '!$A$3:$AW$62,49,FALSE)</f>
        <v>8671</v>
      </c>
      <c r="E12" s="6">
        <v>12319</v>
      </c>
      <c r="F12" s="6">
        <v>16050</v>
      </c>
      <c r="G12" s="15">
        <v>19748</v>
      </c>
      <c r="H12" s="29">
        <f>VLOOKUP(B12,'[1]Summary '!$A$3:$AZ$61,52,FALSE)</f>
        <v>1.7</v>
      </c>
      <c r="I12" s="6">
        <f t="shared" si="0"/>
        <v>-3648</v>
      </c>
      <c r="J12" s="30">
        <f>VLOOKUP(B12,'[2]NOR by NCY'!$B$7:$V$63,21,FALSE)</f>
        <v>100</v>
      </c>
      <c r="K12">
        <v>3078</v>
      </c>
      <c r="L12" s="46">
        <f>VLOOKUP(B12,'[1]Summary '!$A$3:$AY$61,51,FALSE)</f>
        <v>0</v>
      </c>
      <c r="N12" s="10"/>
    </row>
    <row r="13" spans="1:14" x14ac:dyDescent="0.2">
      <c r="A13" t="s">
        <v>65</v>
      </c>
      <c r="B13">
        <v>3079</v>
      </c>
      <c r="C13" s="5" t="s">
        <v>8</v>
      </c>
      <c r="D13" s="6">
        <f>VLOOKUP(B13,'[1]Summary '!$A$3:$AW$62,49,FALSE)</f>
        <v>14808</v>
      </c>
      <c r="E13" s="6">
        <v>8143</v>
      </c>
      <c r="F13" s="6">
        <v>29064</v>
      </c>
      <c r="G13" s="15">
        <v>5510</v>
      </c>
      <c r="H13" s="29">
        <f>VLOOKUP(B13,'[1]Summary '!$A$3:$AZ$61,52,FALSE)</f>
        <v>5.35</v>
      </c>
      <c r="I13" s="6">
        <f t="shared" si="0"/>
        <v>6665</v>
      </c>
      <c r="J13" s="30">
        <f>VLOOKUP(B13,'[2]NOR by NCY'!$B$7:$V$63,21,FALSE)</f>
        <v>27</v>
      </c>
      <c r="K13">
        <v>3079</v>
      </c>
      <c r="L13" s="46">
        <f>VLOOKUP(B13,'[1]Summary '!$A$3:$AY$61,51,FALSE)</f>
        <v>0</v>
      </c>
      <c r="N13" s="10"/>
    </row>
    <row r="14" spans="1:14" x14ac:dyDescent="0.2">
      <c r="A14" t="s">
        <v>66</v>
      </c>
      <c r="B14">
        <v>2260</v>
      </c>
      <c r="C14" s="5" t="s">
        <v>9</v>
      </c>
      <c r="D14" s="6">
        <f>VLOOKUP(B14,'[1]Summary '!$A$3:$AW$62,49,FALSE)</f>
        <v>71421</v>
      </c>
      <c r="E14" s="6">
        <v>121629</v>
      </c>
      <c r="F14" s="6">
        <v>106531</v>
      </c>
      <c r="G14" s="15">
        <v>32955</v>
      </c>
      <c r="H14" s="29">
        <f>VLOOKUP(B14,'[1]Summary '!$A$3:$AZ$61,52,FALSE)</f>
        <v>5.86</v>
      </c>
      <c r="I14" s="6">
        <f t="shared" si="0"/>
        <v>-50208</v>
      </c>
      <c r="J14" s="30">
        <f>VLOOKUP(B14,'[2]NOR by NCY'!$B$7:$V$63,21,FALSE)</f>
        <v>264</v>
      </c>
      <c r="K14">
        <v>2260</v>
      </c>
      <c r="L14" s="46">
        <f>VLOOKUP(B14,'[1]Summary '!$A$3:$AY$61,51,FALSE)</f>
        <v>0</v>
      </c>
      <c r="N14" s="10"/>
    </row>
    <row r="15" spans="1:14" x14ac:dyDescent="0.2">
      <c r="A15" t="s">
        <v>67</v>
      </c>
      <c r="B15">
        <v>2258</v>
      </c>
      <c r="C15" s="5" t="s">
        <v>10</v>
      </c>
      <c r="D15" s="6">
        <f>VLOOKUP(B15,'[1]Summary '!$A$3:$AW$62,49,FALSE)</f>
        <v>52414</v>
      </c>
      <c r="E15" s="6">
        <v>24347</v>
      </c>
      <c r="F15" s="6">
        <v>23421</v>
      </c>
      <c r="G15" s="15">
        <v>38784</v>
      </c>
      <c r="H15" s="29">
        <f>VLOOKUP(B15,'[1]Summary '!$A$3:$AZ$61,52,FALSE)</f>
        <v>6.49</v>
      </c>
      <c r="I15" s="6">
        <f t="shared" si="0"/>
        <v>28067</v>
      </c>
      <c r="J15" s="30">
        <f>VLOOKUP(B15,'[2]NOR by NCY'!$B$7:$V$63,21,FALSE)</f>
        <v>181</v>
      </c>
      <c r="K15">
        <v>2258</v>
      </c>
      <c r="L15" s="46">
        <f>VLOOKUP(B15,'[1]Summary '!$A$3:$AY$61,51,FALSE)</f>
        <v>0</v>
      </c>
      <c r="N15" s="10"/>
    </row>
    <row r="16" spans="1:14" x14ac:dyDescent="0.2">
      <c r="A16" t="s">
        <v>68</v>
      </c>
      <c r="B16">
        <v>2242</v>
      </c>
      <c r="C16" s="5" t="s">
        <v>11</v>
      </c>
      <c r="D16" s="6">
        <f>VLOOKUP(B16,'[1]Summary '!$A$3:$AW$62,49,FALSE)</f>
        <v>36326</v>
      </c>
      <c r="E16" s="6">
        <v>9956</v>
      </c>
      <c r="F16" s="6">
        <v>-6288</v>
      </c>
      <c r="G16" s="15">
        <v>28878</v>
      </c>
      <c r="H16" s="29">
        <f>VLOOKUP(B16,'[1]Summary '!$A$3:$AZ$61,52,FALSE)</f>
        <v>4.12</v>
      </c>
      <c r="I16" s="6">
        <f t="shared" si="0"/>
        <v>26370</v>
      </c>
      <c r="J16" s="30">
        <f>VLOOKUP(B16,'[2]NOR by NCY'!$B$7:$V$63,21,FALSE)</f>
        <v>269</v>
      </c>
      <c r="K16">
        <v>2242</v>
      </c>
      <c r="L16" s="46">
        <f>VLOOKUP(B16,'[1]Summary '!$A$3:$AY$61,51,FALSE)</f>
        <v>0</v>
      </c>
      <c r="N16" s="10"/>
    </row>
    <row r="17" spans="1:14" x14ac:dyDescent="0.2">
      <c r="A17" t="s">
        <v>69</v>
      </c>
      <c r="B17">
        <v>2238</v>
      </c>
      <c r="C17" s="5" t="s">
        <v>12</v>
      </c>
      <c r="D17" s="6">
        <f>VLOOKUP(B17,'[1]Summary '!$A$3:$AW$62,49,FALSE)</f>
        <v>24600</v>
      </c>
      <c r="E17" s="6">
        <v>32538</v>
      </c>
      <c r="F17" s="6">
        <v>14260</v>
      </c>
      <c r="G17" s="15">
        <v>31352</v>
      </c>
      <c r="H17" s="29">
        <f>VLOOKUP(B17,'[1]Summary '!$A$3:$AZ$61,52,FALSE)</f>
        <v>4.91</v>
      </c>
      <c r="I17" s="6">
        <f t="shared" si="0"/>
        <v>-7938</v>
      </c>
      <c r="J17" s="30">
        <f>VLOOKUP(B17,'[2]NOR by NCY'!$B$7:$V$63,21,FALSE)</f>
        <v>107</v>
      </c>
      <c r="K17">
        <v>2238</v>
      </c>
      <c r="L17" s="46">
        <f>VLOOKUP(B17,'[1]Summary '!$A$3:$AY$61,51,FALSE)</f>
        <v>0</v>
      </c>
      <c r="N17" s="10"/>
    </row>
    <row r="18" spans="1:14" x14ac:dyDescent="0.2">
      <c r="A18" t="s">
        <v>70</v>
      </c>
      <c r="B18">
        <v>3128</v>
      </c>
      <c r="C18" s="5" t="s">
        <v>13</v>
      </c>
      <c r="D18" s="6">
        <f>VLOOKUP(B18,'[1]Summary '!$A$3:$AW$62,49,FALSE)</f>
        <v>106336</v>
      </c>
      <c r="E18" s="6">
        <v>85901</v>
      </c>
      <c r="F18" s="6">
        <v>58305</v>
      </c>
      <c r="G18" s="15">
        <v>236411</v>
      </c>
      <c r="H18" s="29">
        <f>VLOOKUP(B18,'[1]Summary '!$A$3:$AZ$61,52,FALSE)</f>
        <v>6.42</v>
      </c>
      <c r="I18" s="6">
        <f t="shared" si="0"/>
        <v>20435</v>
      </c>
      <c r="J18" s="30">
        <f>VLOOKUP(B18,'[2]NOR by NCY'!$B$7:$V$63,21,FALSE)</f>
        <v>403</v>
      </c>
      <c r="K18">
        <v>3128</v>
      </c>
      <c r="L18" s="46">
        <f>VLOOKUP(B18,'[1]Summary '!$A$3:$AY$61,51,FALSE)</f>
        <v>0</v>
      </c>
      <c r="N18" s="10"/>
    </row>
    <row r="19" spans="1:14" x14ac:dyDescent="0.2">
      <c r="A19" t="s">
        <v>71</v>
      </c>
      <c r="B19">
        <v>3086</v>
      </c>
      <c r="C19" s="5" t="s">
        <v>14</v>
      </c>
      <c r="D19" s="6">
        <f>VLOOKUP(B19,'[1]Summary '!$A$3:$AW$62,49,FALSE)</f>
        <v>20888</v>
      </c>
      <c r="E19" s="6">
        <v>7477</v>
      </c>
      <c r="F19" s="6">
        <v>803</v>
      </c>
      <c r="G19" s="15">
        <v>35388</v>
      </c>
      <c r="H19" s="29">
        <f>VLOOKUP(B19,'[1]Summary '!$A$3:$AZ$61,52,FALSE)</f>
        <v>4.79</v>
      </c>
      <c r="I19" s="6">
        <f t="shared" si="0"/>
        <v>13411</v>
      </c>
      <c r="J19" s="30">
        <f>VLOOKUP(B19,'[2]NOR by NCY'!$B$7:$V$63,21,FALSE)</f>
        <v>92</v>
      </c>
      <c r="K19">
        <v>3086</v>
      </c>
      <c r="L19" s="46">
        <f>VLOOKUP(B19,'[1]Summary '!$A$3:$AY$61,51,FALSE)</f>
        <v>0</v>
      </c>
      <c r="N19" s="10"/>
    </row>
    <row r="20" spans="1:14" x14ac:dyDescent="0.2">
      <c r="A20" t="s">
        <v>73</v>
      </c>
      <c r="B20">
        <v>3088</v>
      </c>
      <c r="C20" s="5" t="s">
        <v>16</v>
      </c>
      <c r="D20" s="6">
        <f>VLOOKUP(B20,'[1]Summary '!$A$3:$AW$62,49,FALSE)</f>
        <v>18633</v>
      </c>
      <c r="E20" s="6">
        <v>6111</v>
      </c>
      <c r="F20" s="6">
        <v>8839</v>
      </c>
      <c r="G20" s="15">
        <v>23925</v>
      </c>
      <c r="H20" s="29">
        <f>VLOOKUP(B20,'[1]Summary '!$A$3:$AZ$61,52,FALSE)</f>
        <v>3.58</v>
      </c>
      <c r="I20" s="6">
        <f t="shared" si="0"/>
        <v>12522</v>
      </c>
      <c r="J20" s="30">
        <f>VLOOKUP(B20,'[2]NOR by NCY'!$B$7:$V$63,21,FALSE)</f>
        <v>112</v>
      </c>
      <c r="K20">
        <v>3088</v>
      </c>
      <c r="L20" s="46">
        <f>VLOOKUP(B20,'[1]Summary '!$A$3:$AY$61,51,FALSE)</f>
        <v>0</v>
      </c>
      <c r="N20" s="10"/>
    </row>
    <row r="21" spans="1:14" x14ac:dyDescent="0.2">
      <c r="A21" t="s">
        <v>74</v>
      </c>
      <c r="B21">
        <v>3089</v>
      </c>
      <c r="C21" s="5" t="s">
        <v>17</v>
      </c>
      <c r="D21" s="6">
        <f>VLOOKUP(B21,'[1]Summary '!$A$3:$AW$62,49,FALSE)</f>
        <v>-7478</v>
      </c>
      <c r="E21" s="6">
        <v>8714</v>
      </c>
      <c r="F21" s="6">
        <v>18830</v>
      </c>
      <c r="G21" s="15">
        <v>23360</v>
      </c>
      <c r="H21" s="29">
        <f>VLOOKUP(B21,'[1]Summary '!$A$3:$AZ$61,52,FALSE)</f>
        <v>-1.77</v>
      </c>
      <c r="I21" s="6">
        <f t="shared" si="0"/>
        <v>-16192</v>
      </c>
      <c r="J21" s="30">
        <f>VLOOKUP(B21,'[2]NOR by NCY'!$B$7:$V$63,21,FALSE)</f>
        <v>94</v>
      </c>
      <c r="K21">
        <v>3089</v>
      </c>
      <c r="L21" s="46">
        <f>VLOOKUP(B21,'[1]Summary '!$A$3:$AY$61,51,FALSE)</f>
        <v>0</v>
      </c>
      <c r="N21" s="10"/>
    </row>
    <row r="22" spans="1:14" x14ac:dyDescent="0.2">
      <c r="A22" t="s">
        <v>75</v>
      </c>
      <c r="B22">
        <v>3092</v>
      </c>
      <c r="C22" s="5" t="s">
        <v>18</v>
      </c>
      <c r="D22" s="6">
        <f>VLOOKUP(B22,'[1]Summary '!$A$3:$AW$62,49,FALSE)</f>
        <v>83498</v>
      </c>
      <c r="E22" s="6">
        <v>72673</v>
      </c>
      <c r="F22" s="6">
        <v>104464</v>
      </c>
      <c r="G22" s="15">
        <v>25897</v>
      </c>
      <c r="H22" s="29">
        <f>VLOOKUP(B22,'[1]Summary '!$A$3:$AZ$61,52,FALSE)</f>
        <v>12.26</v>
      </c>
      <c r="I22" s="6">
        <f t="shared" si="0"/>
        <v>10825</v>
      </c>
      <c r="J22" s="30">
        <f>VLOOKUP(B22,'[2]NOR by NCY'!$B$7:$V$63,21,FALSE)</f>
        <v>144</v>
      </c>
      <c r="K22">
        <v>3092</v>
      </c>
      <c r="L22" s="68">
        <f>VLOOKUP(B22,'[1]Summary '!$A$3:$AY$61,51,FALSE)</f>
        <v>29027</v>
      </c>
      <c r="M22" s="10">
        <f>VLOOKUP(B22,[3]Comparison!$B$7:$L$74,11,FALSE)</f>
        <v>19860</v>
      </c>
      <c r="N22" s="10">
        <f>L22-M22</f>
        <v>9167</v>
      </c>
    </row>
    <row r="23" spans="1:14" x14ac:dyDescent="0.2">
      <c r="A23" t="s">
        <v>76</v>
      </c>
      <c r="B23">
        <v>2293</v>
      </c>
      <c r="C23" s="5" t="s">
        <v>19</v>
      </c>
      <c r="D23" s="6">
        <f>VLOOKUP(B23,'[1]Summary '!$A$3:$AW$62,49,FALSE)</f>
        <v>37467</v>
      </c>
      <c r="E23" s="6">
        <v>49305</v>
      </c>
      <c r="F23" s="6">
        <v>52104</v>
      </c>
      <c r="G23" s="15">
        <v>4907</v>
      </c>
      <c r="H23" s="29">
        <f>VLOOKUP(B23,'[1]Summary '!$A$3:$AZ$61,52,FALSE)</f>
        <v>6.7</v>
      </c>
      <c r="I23" s="6">
        <f t="shared" si="0"/>
        <v>-11838</v>
      </c>
      <c r="J23" s="30">
        <f>VLOOKUP(B23,'[2]NOR by NCY'!$B$7:$V$63,21,FALSE)</f>
        <v>100</v>
      </c>
      <c r="K23">
        <v>2293</v>
      </c>
      <c r="L23" s="46">
        <f>VLOOKUP(B23,'[1]Summary '!$A$3:$AY$61,51,FALSE)</f>
        <v>0</v>
      </c>
      <c r="N23" s="10"/>
    </row>
    <row r="24" spans="1:14" x14ac:dyDescent="0.2">
      <c r="A24" t="s">
        <v>77</v>
      </c>
      <c r="B24">
        <v>3096</v>
      </c>
      <c r="C24" s="5" t="s">
        <v>20</v>
      </c>
      <c r="D24" s="6">
        <f>VLOOKUP(B24,'[1]Summary '!$A$3:$AW$62,49,FALSE)</f>
        <v>42381</v>
      </c>
      <c r="E24" s="6">
        <v>55984</v>
      </c>
      <c r="F24" s="6">
        <v>31418</v>
      </c>
      <c r="G24" s="15">
        <v>48385</v>
      </c>
      <c r="H24" s="29">
        <f>VLOOKUP(B24,'[1]Summary '!$A$3:$AZ$61,52,FALSE)</f>
        <v>7.99</v>
      </c>
      <c r="I24" s="6">
        <f t="shared" si="0"/>
        <v>-13603</v>
      </c>
      <c r="J24" s="30">
        <f>VLOOKUP(B24,'[2]NOR by NCY'!$B$7:$V$63,21,FALSE)</f>
        <v>98</v>
      </c>
      <c r="K24">
        <v>3096</v>
      </c>
      <c r="L24" s="46">
        <f>VLOOKUP(B24,'[1]Summary '!$A$3:$AY$61,51,FALSE)</f>
        <v>0</v>
      </c>
      <c r="N24" s="10"/>
    </row>
    <row r="25" spans="1:14" x14ac:dyDescent="0.2">
      <c r="A25" t="s">
        <v>78</v>
      </c>
      <c r="B25">
        <v>2259</v>
      </c>
      <c r="C25" s="5" t="s">
        <v>21</v>
      </c>
      <c r="D25" s="6">
        <f>VLOOKUP(B25,'[1]Summary '!$A$3:$AW$62,49,FALSE)</f>
        <v>-6850</v>
      </c>
      <c r="E25" s="6">
        <v>28096</v>
      </c>
      <c r="F25" s="6">
        <v>38026</v>
      </c>
      <c r="G25" s="15">
        <v>37045</v>
      </c>
      <c r="H25" s="29">
        <f>VLOOKUP(B25,'[1]Summary '!$A$3:$AZ$61,52,FALSE)</f>
        <v>-0.6</v>
      </c>
      <c r="I25" s="6">
        <f t="shared" si="0"/>
        <v>-34946</v>
      </c>
      <c r="J25" s="30">
        <f>VLOOKUP(B25,'[2]NOR by NCY'!$B$7:$V$63,21,FALSE)</f>
        <v>304</v>
      </c>
      <c r="K25">
        <v>2259</v>
      </c>
      <c r="L25" s="46">
        <f>VLOOKUP(B25,'[1]Summary '!$A$3:$AY$61,51,FALSE)</f>
        <v>0</v>
      </c>
      <c r="N25" s="10"/>
    </row>
    <row r="26" spans="1:14" x14ac:dyDescent="0.2">
      <c r="A26" t="s">
        <v>79</v>
      </c>
      <c r="B26">
        <v>2154</v>
      </c>
      <c r="C26" s="5" t="s">
        <v>22</v>
      </c>
      <c r="D26" s="6">
        <f>VLOOKUP(B26,'[1]Summary '!$A$3:$AW$62,49,FALSE)</f>
        <v>51679</v>
      </c>
      <c r="E26" s="6">
        <v>73743</v>
      </c>
      <c r="F26" s="6">
        <v>56542</v>
      </c>
      <c r="G26" s="15">
        <v>45364</v>
      </c>
      <c r="H26" s="29">
        <f>VLOOKUP(B26,'[1]Summary '!$A$3:$AZ$61,52,FALSE)</f>
        <v>6.06</v>
      </c>
      <c r="I26" s="6">
        <f t="shared" si="0"/>
        <v>-22064</v>
      </c>
      <c r="J26" s="30">
        <f>VLOOKUP(B26,'[2]NOR by NCY'!$B$7:$V$63,21,FALSE)</f>
        <v>170</v>
      </c>
      <c r="K26">
        <v>2154</v>
      </c>
      <c r="L26" s="46">
        <f>VLOOKUP(B26,'[1]Summary '!$A$3:$AY$61,51,FALSE)</f>
        <v>0</v>
      </c>
      <c r="N26" s="10"/>
    </row>
    <row r="27" spans="1:14" x14ac:dyDescent="0.2">
      <c r="A27" t="s">
        <v>80</v>
      </c>
      <c r="B27">
        <v>2153</v>
      </c>
      <c r="C27" s="5" t="s">
        <v>23</v>
      </c>
      <c r="D27" s="6">
        <f>VLOOKUP(B27,'[1]Summary '!$A$3:$AW$62,49,FALSE)</f>
        <v>32246</v>
      </c>
      <c r="E27" s="6">
        <v>8754</v>
      </c>
      <c r="F27" s="6">
        <v>-7471</v>
      </c>
      <c r="G27" s="15">
        <v>13912</v>
      </c>
      <c r="H27" s="29">
        <f>VLOOKUP(B27,'[1]Summary '!$A$3:$AZ$61,52,FALSE)</f>
        <v>4.1500000000000004</v>
      </c>
      <c r="I27" s="6">
        <f t="shared" si="0"/>
        <v>23492</v>
      </c>
      <c r="J27" s="30">
        <f>VLOOKUP(B27,'[2]NOR by NCY'!$B$7:$V$63,21,FALSE)</f>
        <v>219</v>
      </c>
      <c r="K27">
        <v>2153</v>
      </c>
      <c r="L27" s="46">
        <f>VLOOKUP(B27,'[1]Summary '!$A$3:$AY$61,51,FALSE)</f>
        <v>0</v>
      </c>
      <c r="N27" s="10"/>
    </row>
    <row r="28" spans="1:14" x14ac:dyDescent="0.2">
      <c r="A28" t="s">
        <v>119</v>
      </c>
      <c r="B28">
        <v>3449</v>
      </c>
      <c r="C28" s="5" t="s">
        <v>120</v>
      </c>
      <c r="D28" s="6">
        <f>VLOOKUP(B28,'[1]Summary '!$A$3:$AW$62,49,FALSE)</f>
        <v>50791</v>
      </c>
      <c r="E28" s="6">
        <v>59670</v>
      </c>
      <c r="F28" s="6">
        <v>36707</v>
      </c>
      <c r="G28" s="15"/>
      <c r="H28" s="29">
        <f>VLOOKUP(B28,'[1]Summary '!$A$3:$AZ$61,52,FALSE)</f>
        <v>2.99</v>
      </c>
      <c r="I28" s="6">
        <f t="shared" si="0"/>
        <v>-8879</v>
      </c>
      <c r="J28" s="30">
        <f>VLOOKUP(B28,'[2]NOR by NCY'!$B$7:$V$63,21,FALSE)</f>
        <v>444</v>
      </c>
      <c r="L28" s="46">
        <f>VLOOKUP(B28,'[1]Summary '!$A$3:$AY$61,51,FALSE)</f>
        <v>0</v>
      </c>
      <c r="N28" s="10"/>
    </row>
    <row r="29" spans="1:14" x14ac:dyDescent="0.2">
      <c r="A29" t="s">
        <v>72</v>
      </c>
      <c r="B29">
        <v>2150</v>
      </c>
      <c r="C29" s="5" t="s">
        <v>15</v>
      </c>
      <c r="D29" s="6">
        <f>VLOOKUP(B29,'[1]Summary '!$A$3:$AW$62,49,FALSE)</f>
        <v>76868</v>
      </c>
      <c r="E29" s="6">
        <v>73692</v>
      </c>
      <c r="F29" s="6">
        <v>40573</v>
      </c>
      <c r="G29" s="15">
        <v>33031</v>
      </c>
      <c r="H29" s="29">
        <f>VLOOKUP(B29,'[1]Summary '!$A$3:$AZ$61,52,FALSE)</f>
        <v>7.86</v>
      </c>
      <c r="I29" s="6">
        <f t="shared" si="0"/>
        <v>3176</v>
      </c>
      <c r="J29" s="30">
        <f>VLOOKUP(B29,'[2]NOR by NCY'!$B$7:$V$63,21,FALSE)</f>
        <v>179</v>
      </c>
      <c r="K29">
        <v>2150</v>
      </c>
      <c r="L29" s="46">
        <f>VLOOKUP(B29,'[1]Summary '!$A$3:$AY$61,51,FALSE)</f>
        <v>0</v>
      </c>
      <c r="N29" s="10"/>
    </row>
    <row r="30" spans="1:14" x14ac:dyDescent="0.2">
      <c r="A30" t="s">
        <v>87</v>
      </c>
      <c r="B30">
        <v>2159</v>
      </c>
      <c r="C30" s="5" t="s">
        <v>30</v>
      </c>
      <c r="D30" s="6">
        <f>VLOOKUP(B30,'[1]Summary '!$A$3:$AW$62,49,FALSE)</f>
        <v>12010</v>
      </c>
      <c r="E30" s="6">
        <v>4734</v>
      </c>
      <c r="F30" s="6">
        <v>45704</v>
      </c>
      <c r="G30" s="15">
        <v>50592</v>
      </c>
      <c r="H30" s="29">
        <f>VLOOKUP(B30,'[1]Summary '!$A$3:$AZ$61,52,FALSE)</f>
        <v>1.23</v>
      </c>
      <c r="I30" s="6">
        <f t="shared" si="0"/>
        <v>7276</v>
      </c>
      <c r="J30" s="30">
        <f>VLOOKUP(B30,'[2]NOR by NCY'!$B$7:$V$63,21,FALSE)</f>
        <v>255</v>
      </c>
      <c r="K30">
        <v>2159</v>
      </c>
      <c r="L30" s="46">
        <f>VLOOKUP(B30,'[1]Summary '!$A$3:$AY$61,51,FALSE)</f>
        <v>0</v>
      </c>
      <c r="N30" s="10"/>
    </row>
    <row r="31" spans="1:14" x14ac:dyDescent="0.2">
      <c r="A31" t="s">
        <v>81</v>
      </c>
      <c r="B31">
        <v>2243</v>
      </c>
      <c r="C31" s="5" t="s">
        <v>24</v>
      </c>
      <c r="D31" s="6">
        <f>VLOOKUP(B31,'[1]Summary '!$A$3:$AW$62,49,FALSE)</f>
        <v>0</v>
      </c>
      <c r="E31" s="6">
        <v>76496</v>
      </c>
      <c r="F31" s="6">
        <v>93638</v>
      </c>
      <c r="G31" s="15">
        <v>64288</v>
      </c>
      <c r="H31" s="29">
        <f>VLOOKUP(B31,'[1]Summary '!$A$3:$AZ$61,52,FALSE)</f>
        <v>0</v>
      </c>
      <c r="I31" s="6">
        <f t="shared" si="0"/>
        <v>-76496</v>
      </c>
      <c r="J31" s="30">
        <f>VLOOKUP(B31,'[2]NOR by NCY'!$B$7:$V$63,21,FALSE)</f>
        <v>215</v>
      </c>
      <c r="K31">
        <v>2243</v>
      </c>
      <c r="L31" s="46">
        <f>VLOOKUP(B31,'[1]Summary '!$A$3:$AY$61,51,FALSE)</f>
        <v>0</v>
      </c>
      <c r="N31" s="10"/>
    </row>
    <row r="32" spans="1:14" x14ac:dyDescent="0.2">
      <c r="A32" t="s">
        <v>82</v>
      </c>
      <c r="B32">
        <v>2270</v>
      </c>
      <c r="C32" s="5" t="s">
        <v>25</v>
      </c>
      <c r="D32" s="6">
        <f>VLOOKUP(B32,'[1]Summary '!$A$3:$AW$62,49,FALSE)</f>
        <v>74575</v>
      </c>
      <c r="E32" s="6">
        <v>73296</v>
      </c>
      <c r="F32" s="6">
        <v>57491</v>
      </c>
      <c r="G32" s="15">
        <v>35665</v>
      </c>
      <c r="H32" s="29">
        <f>VLOOKUP(B32,'[1]Summary '!$A$3:$AZ$61,52,FALSE)</f>
        <v>8.0500000000000007</v>
      </c>
      <c r="I32" s="6">
        <f t="shared" si="0"/>
        <v>1279</v>
      </c>
      <c r="J32" s="30">
        <f>VLOOKUP(B32,'[2]NOR by NCY'!$B$7:$V$63,21,FALSE)</f>
        <v>243</v>
      </c>
      <c r="K32">
        <v>2270</v>
      </c>
      <c r="L32" s="46">
        <f>VLOOKUP(B32,'[1]Summary '!$A$3:$AY$61,51,FALSE)</f>
        <v>431</v>
      </c>
      <c r="N32" s="10"/>
    </row>
    <row r="33" spans="1:14" x14ac:dyDescent="0.2">
      <c r="A33" t="s">
        <v>83</v>
      </c>
      <c r="B33">
        <v>2244</v>
      </c>
      <c r="C33" s="5" t="s">
        <v>26</v>
      </c>
      <c r="D33" s="6">
        <f>VLOOKUP(B33,'[1]Summary '!$A$3:$AW$62,49,FALSE)</f>
        <v>70629</v>
      </c>
      <c r="E33" s="6">
        <v>144933</v>
      </c>
      <c r="F33" s="6">
        <v>212244</v>
      </c>
      <c r="G33" s="15">
        <v>66368</v>
      </c>
      <c r="H33" s="29">
        <f>VLOOKUP(B33,'[1]Summary '!$A$3:$AZ$61,52,FALSE)</f>
        <v>3.51</v>
      </c>
      <c r="I33" s="6">
        <f t="shared" si="0"/>
        <v>-74304</v>
      </c>
      <c r="J33" s="30">
        <f>VLOOKUP(B33,'[2]NOR by NCY'!$B$7:$V$63,21,FALSE)</f>
        <v>488</v>
      </c>
      <c r="K33">
        <v>2244</v>
      </c>
      <c r="L33" s="46">
        <f>VLOOKUP(B33,'[1]Summary '!$A$3:$AY$61,51,FALSE)</f>
        <v>0</v>
      </c>
      <c r="N33" s="10"/>
    </row>
    <row r="34" spans="1:14" x14ac:dyDescent="0.2">
      <c r="A34" t="s">
        <v>84</v>
      </c>
      <c r="B34">
        <v>2246</v>
      </c>
      <c r="C34" s="5" t="s">
        <v>27</v>
      </c>
      <c r="D34" s="6">
        <f>VLOOKUP(B34,'[1]Summary '!$A$3:$AW$62,49,FALSE)</f>
        <v>79</v>
      </c>
      <c r="E34" s="6">
        <v>19104</v>
      </c>
      <c r="F34" s="6">
        <v>20611</v>
      </c>
      <c r="G34" s="15">
        <v>40494</v>
      </c>
      <c r="H34" s="29">
        <f>VLOOKUP(B34,'[1]Summary '!$A$3:$AZ$61,52,FALSE)</f>
        <v>0.02</v>
      </c>
      <c r="I34" s="6">
        <f t="shared" si="0"/>
        <v>-19025</v>
      </c>
      <c r="J34" s="30">
        <f>VLOOKUP(B34,'[2]NOR by NCY'!$B$7:$V$63,21,FALSE)</f>
        <v>77</v>
      </c>
      <c r="K34">
        <v>2246</v>
      </c>
      <c r="L34" s="46">
        <f>VLOOKUP(B34,'[1]Summary '!$A$3:$AY$61,51,FALSE)</f>
        <v>0</v>
      </c>
      <c r="N34" s="10"/>
    </row>
    <row r="35" spans="1:14" x14ac:dyDescent="0.2">
      <c r="A35" t="s">
        <v>85</v>
      </c>
      <c r="B35">
        <v>3102</v>
      </c>
      <c r="C35" s="5" t="s">
        <v>28</v>
      </c>
      <c r="D35" s="6">
        <f>VLOOKUP(B35,'[1]Summary '!$A$3:$AW$62,49,FALSE)</f>
        <v>99471</v>
      </c>
      <c r="E35" s="6">
        <v>41601</v>
      </c>
      <c r="F35" s="6">
        <v>10983</v>
      </c>
      <c r="G35" s="15">
        <v>19918</v>
      </c>
      <c r="H35" s="29">
        <f>VLOOKUP(B35,'[1]Summary '!$A$3:$AZ$61,52,FALSE)</f>
        <v>6.91</v>
      </c>
      <c r="I35" s="6">
        <f t="shared" si="0"/>
        <v>57870</v>
      </c>
      <c r="J35" s="30">
        <f>VLOOKUP(B35,'[2]NOR by NCY'!$B$7:$V$63,21,FALSE)</f>
        <v>397</v>
      </c>
      <c r="K35">
        <v>3102</v>
      </c>
      <c r="L35" s="46">
        <f>VLOOKUP(B35,'[1]Summary '!$A$3:$AY$61,51,FALSE)</f>
        <v>0</v>
      </c>
      <c r="N35" s="10"/>
    </row>
    <row r="36" spans="1:14" x14ac:dyDescent="0.2">
      <c r="A36" t="s">
        <v>86</v>
      </c>
      <c r="B36">
        <v>3347</v>
      </c>
      <c r="C36" s="5" t="s">
        <v>29</v>
      </c>
      <c r="D36" s="6">
        <f>VLOOKUP(B36,'[1]Summary '!$A$3:$AW$62,49,FALSE)</f>
        <v>43291</v>
      </c>
      <c r="E36" s="6">
        <v>49922</v>
      </c>
      <c r="F36" s="6">
        <v>42915</v>
      </c>
      <c r="G36" s="15">
        <v>31800</v>
      </c>
      <c r="H36" s="29">
        <f>VLOOKUP(B36,'[1]Summary '!$A$3:$AZ$61,52,FALSE)</f>
        <v>8.74</v>
      </c>
      <c r="I36" s="6">
        <f t="shared" si="0"/>
        <v>-6631</v>
      </c>
      <c r="J36" s="30">
        <f>VLOOKUP(B36,'[2]NOR by NCY'!$B$7:$V$63,21,FALSE)</f>
        <v>105</v>
      </c>
      <c r="K36">
        <v>3347</v>
      </c>
      <c r="L36" s="68">
        <f>VLOOKUP(B36,'[1]Summary '!$A$3:$AY$61,51,FALSE)</f>
        <v>3687</v>
      </c>
      <c r="M36" s="10">
        <f>VLOOKUP(B36,[3]Comparison!$B$7:$L$74,11,FALSE)</f>
        <v>15130</v>
      </c>
      <c r="N36" s="10">
        <f t="shared" ref="N36:N47" si="1">L36-M36</f>
        <v>-11443</v>
      </c>
    </row>
    <row r="37" spans="1:14" x14ac:dyDescent="0.2">
      <c r="A37" t="s">
        <v>88</v>
      </c>
      <c r="B37">
        <v>2158</v>
      </c>
      <c r="C37" s="5" t="s">
        <v>132</v>
      </c>
      <c r="D37" s="6">
        <f>VLOOKUP(B37,'[1]Summary '!$A$3:$AW$62,49,FALSE)</f>
        <v>287229</v>
      </c>
      <c r="E37" s="6">
        <v>123935</v>
      </c>
      <c r="F37" s="6">
        <v>60417</v>
      </c>
      <c r="G37" s="15">
        <v>9762</v>
      </c>
      <c r="H37" s="29">
        <f>VLOOKUP(B37,'[1]Summary '!$A$3:$AZ$61,52,FALSE)</f>
        <v>16.739999999999998</v>
      </c>
      <c r="I37" s="6">
        <f t="shared" si="0"/>
        <v>163294</v>
      </c>
      <c r="J37" s="30">
        <f>VLOOKUP(B37,'[2]NOR by NCY'!$B$7:$V$63,21,FALSE)</f>
        <v>262</v>
      </c>
      <c r="K37">
        <v>2158</v>
      </c>
      <c r="L37" s="68">
        <f>VLOOKUP(B37,'[1]Summary '!$A$3:$AY$61,51,FALSE)</f>
        <v>149998</v>
      </c>
      <c r="M37" s="10">
        <f>VLOOKUP(B37,[3]Comparison!$B$7:$L$74,11,FALSE)</f>
        <v>59904</v>
      </c>
      <c r="N37" s="10">
        <f t="shared" si="1"/>
        <v>90094</v>
      </c>
    </row>
    <row r="38" spans="1:14" x14ac:dyDescent="0.2">
      <c r="A38" t="s">
        <v>89</v>
      </c>
      <c r="B38">
        <v>3421</v>
      </c>
      <c r="C38" s="5" t="s">
        <v>31</v>
      </c>
      <c r="D38" s="6">
        <f>VLOOKUP(B38,'[1]Summary '!$A$3:$AW$62,49,FALSE)</f>
        <v>39802</v>
      </c>
      <c r="E38" s="6">
        <v>770</v>
      </c>
      <c r="F38" s="6">
        <v>-3581</v>
      </c>
      <c r="G38" s="15">
        <v>26282</v>
      </c>
      <c r="H38" s="29">
        <f>VLOOKUP(B38,'[1]Summary '!$A$3:$AZ$61,52,FALSE)</f>
        <v>4.7</v>
      </c>
      <c r="I38" s="6">
        <f t="shared" si="0"/>
        <v>39032</v>
      </c>
      <c r="J38" s="30">
        <f>VLOOKUP(B38,'[2]NOR by NCY'!$B$7:$V$63,21,FALSE)</f>
        <v>180</v>
      </c>
      <c r="K38">
        <v>3421</v>
      </c>
      <c r="L38" s="46">
        <f>VLOOKUP(B38,'[1]Summary '!$A$3:$AY$61,51,FALSE)</f>
        <v>0</v>
      </c>
      <c r="N38" s="10"/>
    </row>
    <row r="39" spans="1:14" x14ac:dyDescent="0.2">
      <c r="A39" t="s">
        <v>90</v>
      </c>
      <c r="B39">
        <v>3424</v>
      </c>
      <c r="C39" s="5" t="s">
        <v>32</v>
      </c>
      <c r="D39" s="6">
        <f>VLOOKUP(B39,'[1]Summary '!$A$3:$AW$62,49,FALSE)</f>
        <v>30113</v>
      </c>
      <c r="E39" s="6">
        <v>19477</v>
      </c>
      <c r="F39" s="6">
        <v>23414</v>
      </c>
      <c r="G39" s="19">
        <v>31281</v>
      </c>
      <c r="H39" s="29">
        <f>VLOOKUP(B39,'[1]Summary '!$A$3:$AZ$61,52,FALSE)</f>
        <v>2.2999999999999998</v>
      </c>
      <c r="I39" s="6">
        <f t="shared" si="0"/>
        <v>10636</v>
      </c>
      <c r="J39" s="30">
        <f>VLOOKUP(B39,'[2]NOR by NCY'!$B$7:$V$63,21,FALSE)</f>
        <v>318</v>
      </c>
      <c r="K39">
        <v>3424</v>
      </c>
      <c r="L39" s="46">
        <f>VLOOKUP(B39,'[1]Summary '!$A$3:$AY$61,51,FALSE)</f>
        <v>0</v>
      </c>
      <c r="N39" s="10"/>
    </row>
    <row r="40" spans="1:14" x14ac:dyDescent="0.2">
      <c r="A40" t="s">
        <v>91</v>
      </c>
      <c r="B40">
        <v>3107</v>
      </c>
      <c r="C40" s="5" t="s">
        <v>33</v>
      </c>
      <c r="D40" s="6">
        <f>VLOOKUP(B40,'[1]Summary '!$A$3:$AW$62,49,FALSE)</f>
        <v>9349</v>
      </c>
      <c r="E40" s="6">
        <v>30021</v>
      </c>
      <c r="F40" s="6">
        <v>63464</v>
      </c>
      <c r="G40" s="15">
        <v>-821</v>
      </c>
      <c r="H40" s="29">
        <f>VLOOKUP(B40,'[1]Summary '!$A$3:$AZ$61,52,FALSE)</f>
        <v>1.94</v>
      </c>
      <c r="I40" s="6">
        <f t="shared" si="0"/>
        <v>-20672</v>
      </c>
      <c r="J40" s="30">
        <f>VLOOKUP(B40,'[2]NOR by NCY'!$B$7:$V$63,21,FALSE)</f>
        <v>101</v>
      </c>
      <c r="K40">
        <v>3107</v>
      </c>
      <c r="L40" s="46">
        <f>VLOOKUP(B40,'[1]Summary '!$A$3:$AY$61,51,FALSE)</f>
        <v>0</v>
      </c>
      <c r="N40" s="10"/>
    </row>
    <row r="41" spans="1:14" x14ac:dyDescent="0.2">
      <c r="A41" t="s">
        <v>117</v>
      </c>
      <c r="B41">
        <v>3448</v>
      </c>
      <c r="C41" s="5" t="s">
        <v>118</v>
      </c>
      <c r="D41" s="6">
        <f>VLOOKUP(B41,'[1]Summary '!$A$3:$AW$62,49,FALSE)</f>
        <v>-90538</v>
      </c>
      <c r="E41" s="6">
        <v>-85275</v>
      </c>
      <c r="F41" s="6">
        <v>-87495</v>
      </c>
      <c r="G41" s="15">
        <v>-821</v>
      </c>
      <c r="H41" s="29">
        <f>VLOOKUP(B41,'[1]Summary '!$A$3:$AZ$61,52,FALSE)</f>
        <v>-9.58</v>
      </c>
      <c r="I41" s="6">
        <f t="shared" si="0"/>
        <v>-5263</v>
      </c>
      <c r="J41" s="30">
        <f>VLOOKUP(B41,'[2]NOR by NCY'!$B$7:$V$63,21,FALSE)</f>
        <v>207</v>
      </c>
      <c r="K41">
        <v>3107</v>
      </c>
      <c r="L41" s="46">
        <f>VLOOKUP(B41,'[1]Summary '!$A$3:$AY$61,51,FALSE)</f>
        <v>0</v>
      </c>
      <c r="N41" s="10"/>
    </row>
    <row r="42" spans="1:14" x14ac:dyDescent="0.2">
      <c r="A42" t="s">
        <v>110</v>
      </c>
      <c r="B42">
        <v>2000</v>
      </c>
      <c r="C42" s="5" t="s">
        <v>52</v>
      </c>
      <c r="D42" s="6">
        <f>VLOOKUP(B42,'[1]Summary '!$A$3:$AW$62,49,FALSE)</f>
        <v>35943</v>
      </c>
      <c r="E42" s="6">
        <v>8900</v>
      </c>
      <c r="F42" s="6">
        <v>-9581</v>
      </c>
      <c r="G42" s="15">
        <v>55110</v>
      </c>
      <c r="H42" s="29">
        <f>VLOOKUP(B42,'[1]Summary '!$A$3:$AZ$61,52,FALSE)</f>
        <v>2.35</v>
      </c>
      <c r="I42" s="6">
        <f t="shared" si="0"/>
        <v>27043</v>
      </c>
      <c r="J42" s="30">
        <f>VLOOKUP(B42,'[2]NOR by NCY'!$B$7:$V$63,21,FALSE)</f>
        <v>236</v>
      </c>
      <c r="K42">
        <v>2000</v>
      </c>
      <c r="L42" s="46">
        <f>VLOOKUP(B42,'[1]Summary '!$A$3:$AY$61,51,FALSE)</f>
        <v>0</v>
      </c>
      <c r="N42" s="10"/>
    </row>
    <row r="43" spans="1:14" x14ac:dyDescent="0.2">
      <c r="A43" t="s">
        <v>92</v>
      </c>
      <c r="B43">
        <v>3425</v>
      </c>
      <c r="C43" s="5" t="s">
        <v>34</v>
      </c>
      <c r="D43" s="6">
        <f>VLOOKUP(B43,'[1]Summary '!$A$3:$AW$62,49,FALSE)</f>
        <v>48413</v>
      </c>
      <c r="E43" s="6">
        <v>40720</v>
      </c>
      <c r="F43" s="6">
        <v>63466</v>
      </c>
      <c r="G43" s="15">
        <v>66755</v>
      </c>
      <c r="H43" s="29">
        <f>VLOOKUP(B43,'[1]Summary '!$A$3:$AZ$61,52,FALSE)</f>
        <v>5.67</v>
      </c>
      <c r="I43" s="6">
        <f t="shared" si="0"/>
        <v>7693</v>
      </c>
      <c r="J43" s="30">
        <f>VLOOKUP(B43,'[2]NOR by NCY'!$B$7:$V$63,21,FALSE)</f>
        <v>200</v>
      </c>
      <c r="K43">
        <v>3425</v>
      </c>
      <c r="L43" s="46">
        <f>VLOOKUP(B43,'[1]Summary '!$A$3:$AY$61,51,FALSE)</f>
        <v>0</v>
      </c>
      <c r="N43" s="10"/>
    </row>
    <row r="44" spans="1:14" x14ac:dyDescent="0.2">
      <c r="A44" t="s">
        <v>93</v>
      </c>
      <c r="B44">
        <v>3105</v>
      </c>
      <c r="C44" s="5" t="s">
        <v>35</v>
      </c>
      <c r="D44" s="6">
        <f>VLOOKUP(B44,'[1]Summary '!$A$3:$AW$62,49,FALSE)</f>
        <v>89855</v>
      </c>
      <c r="E44" s="6">
        <v>94641</v>
      </c>
      <c r="F44" s="6">
        <v>90259</v>
      </c>
      <c r="G44" s="15">
        <v>12749</v>
      </c>
      <c r="H44" s="29">
        <f>VLOOKUP(B44,'[1]Summary '!$A$3:$AZ$61,52,FALSE)</f>
        <v>10.74</v>
      </c>
      <c r="I44" s="6">
        <f t="shared" si="0"/>
        <v>-4786</v>
      </c>
      <c r="J44" s="30">
        <f>VLOOKUP(B44,'[2]NOR by NCY'!$B$7:$V$63,21,FALSE)</f>
        <v>173</v>
      </c>
      <c r="K44">
        <v>3105</v>
      </c>
      <c r="L44" s="68">
        <f>VLOOKUP(B44,'[1]Summary '!$A$3:$AY$61,51,FALSE)</f>
        <v>22913</v>
      </c>
      <c r="M44" s="10">
        <f>VLOOKUP(B44,[3]Comparison!$B$7:$L$74,11,FALSE)</f>
        <v>27667</v>
      </c>
      <c r="N44" s="10">
        <f t="shared" si="1"/>
        <v>-4754</v>
      </c>
    </row>
    <row r="45" spans="1:14" x14ac:dyDescent="0.2">
      <c r="A45" t="s">
        <v>94</v>
      </c>
      <c r="B45">
        <v>3109</v>
      </c>
      <c r="C45" s="5" t="s">
        <v>36</v>
      </c>
      <c r="D45" s="6">
        <f>VLOOKUP(B45,'[1]Summary '!$A$3:$AW$62,49,FALSE)</f>
        <v>30388</v>
      </c>
      <c r="E45" s="6">
        <v>20300</v>
      </c>
      <c r="F45" s="6">
        <v>28463</v>
      </c>
      <c r="G45" s="15">
        <v>48083</v>
      </c>
      <c r="H45" s="29">
        <f>VLOOKUP(B45,'[1]Summary '!$A$3:$AZ$61,52,FALSE)</f>
        <v>5.22</v>
      </c>
      <c r="I45" s="6">
        <f t="shared" si="0"/>
        <v>10088</v>
      </c>
      <c r="J45" s="30">
        <f>VLOOKUP(B45,'[2]NOR by NCY'!$B$7:$V$63,21,FALSE)</f>
        <v>112</v>
      </c>
      <c r="K45">
        <v>3109</v>
      </c>
      <c r="L45" s="46">
        <f>VLOOKUP(B45,'[1]Summary '!$A$3:$AY$61,51,FALSE)</f>
        <v>0</v>
      </c>
      <c r="N45" s="10"/>
    </row>
    <row r="46" spans="1:14" x14ac:dyDescent="0.2">
      <c r="A46" t="s">
        <v>101</v>
      </c>
      <c r="B46">
        <v>3035</v>
      </c>
      <c r="C46" s="5" t="s">
        <v>43</v>
      </c>
      <c r="D46" s="6">
        <f>VLOOKUP(B46,'[1]Summary '!$A$3:$AW$62,49,FALSE)</f>
        <v>56633</v>
      </c>
      <c r="E46" s="6">
        <v>8631</v>
      </c>
      <c r="F46" s="6">
        <v>9225</v>
      </c>
      <c r="G46" s="15">
        <v>53929</v>
      </c>
      <c r="H46" s="29">
        <f>VLOOKUP(B46,'[1]Summary '!$A$3:$AZ$61,52,FALSE)</f>
        <v>5.41</v>
      </c>
      <c r="I46" s="6">
        <f t="shared" si="0"/>
        <v>48002</v>
      </c>
      <c r="J46" s="30">
        <f>VLOOKUP(B46,'[2]NOR by NCY'!$B$7:$V$63,21,FALSE)</f>
        <v>159</v>
      </c>
      <c r="K46">
        <v>3035</v>
      </c>
      <c r="L46" s="46">
        <f>VLOOKUP(B46,'[1]Summary '!$A$3:$AY$61,51,FALSE)</f>
        <v>0</v>
      </c>
      <c r="N46" s="10"/>
    </row>
    <row r="47" spans="1:14" x14ac:dyDescent="0.2">
      <c r="A47" t="s">
        <v>115</v>
      </c>
      <c r="B47">
        <v>3446</v>
      </c>
      <c r="C47" s="5" t="s">
        <v>116</v>
      </c>
      <c r="D47" s="6">
        <f>VLOOKUP(B47,'[1]Summary '!$A$3:$AW$62,49,FALSE)</f>
        <v>120444</v>
      </c>
      <c r="E47" s="6">
        <v>80848</v>
      </c>
      <c r="F47" s="6">
        <v>82427</v>
      </c>
      <c r="G47" s="15" t="s">
        <v>114</v>
      </c>
      <c r="H47" s="29">
        <f>VLOOKUP(B47,'[1]Summary '!$A$3:$AZ$61,52,FALSE)</f>
        <v>11.47</v>
      </c>
      <c r="I47" s="6">
        <f t="shared" si="0"/>
        <v>39596</v>
      </c>
      <c r="J47" s="30">
        <f>VLOOKUP(B47,'[2]NOR by NCY'!$B$7:$V$63,21,FALSE)</f>
        <v>229</v>
      </c>
      <c r="L47" s="68">
        <f>VLOOKUP(B47,'[1]Summary '!$A$3:$AY$61,51,FALSE)</f>
        <v>36424</v>
      </c>
      <c r="M47" s="10">
        <f>VLOOKUP(B47,[3]Comparison!$B$7:$L$74,11,FALSE)</f>
        <v>2648</v>
      </c>
      <c r="N47" s="10">
        <f t="shared" si="1"/>
        <v>33776</v>
      </c>
    </row>
    <row r="48" spans="1:14" x14ac:dyDescent="0.2">
      <c r="A48" t="s">
        <v>95</v>
      </c>
      <c r="B48">
        <v>3032</v>
      </c>
      <c r="C48" s="5" t="s">
        <v>37</v>
      </c>
      <c r="D48" s="6">
        <f>VLOOKUP(B48,'[1]Summary '!$A$3:$AW$62,49,FALSE)</f>
        <v>115012</v>
      </c>
      <c r="E48" s="6">
        <v>86335</v>
      </c>
      <c r="F48" s="6">
        <v>94934</v>
      </c>
      <c r="G48" s="15">
        <v>22750</v>
      </c>
      <c r="H48" s="29">
        <f>VLOOKUP(B48,'[1]Summary '!$A$3:$AZ$61,52,FALSE)</f>
        <v>9.06</v>
      </c>
      <c r="I48" s="6">
        <f t="shared" si="0"/>
        <v>28677</v>
      </c>
      <c r="J48" s="30">
        <f>VLOOKUP(B48,'[2]NOR by NCY'!$B$7:$V$63,21,FALSE)</f>
        <v>279</v>
      </c>
      <c r="K48">
        <v>3032</v>
      </c>
      <c r="L48" s="46">
        <f>VLOOKUP(B48,'[1]Summary '!$A$3:$AY$61,51,FALSE)</f>
        <v>13443</v>
      </c>
      <c r="N48" s="10"/>
    </row>
    <row r="49" spans="1:14" x14ac:dyDescent="0.2">
      <c r="A49" t="s">
        <v>96</v>
      </c>
      <c r="B49">
        <v>3034</v>
      </c>
      <c r="C49" s="5" t="s">
        <v>38</v>
      </c>
      <c r="D49" s="6">
        <f>VLOOKUP(B49,'[1]Summary '!$A$3:$AW$62,49,FALSE)</f>
        <v>-59931</v>
      </c>
      <c r="E49" s="6">
        <v>-81825</v>
      </c>
      <c r="F49" s="6">
        <v>-53537</v>
      </c>
      <c r="G49" s="15">
        <v>13556</v>
      </c>
      <c r="H49" s="29">
        <f>VLOOKUP(B49,'[1]Summary '!$A$3:$AZ$61,52,FALSE)</f>
        <v>-7.67</v>
      </c>
      <c r="I49" s="6">
        <f t="shared" si="0"/>
        <v>21894</v>
      </c>
      <c r="J49" s="30">
        <f>VLOOKUP(B49,'[2]NOR by NCY'!$B$7:$V$63,21,FALSE)</f>
        <v>190</v>
      </c>
      <c r="K49">
        <v>3034</v>
      </c>
      <c r="L49" s="46">
        <f>VLOOKUP(B49,'[1]Summary '!$A$3:$AY$61,51,FALSE)</f>
        <v>0</v>
      </c>
      <c r="N49" s="10"/>
    </row>
    <row r="50" spans="1:14" x14ac:dyDescent="0.2">
      <c r="A50" t="s">
        <v>97</v>
      </c>
      <c r="B50">
        <v>3033</v>
      </c>
      <c r="C50" s="5" t="s">
        <v>39</v>
      </c>
      <c r="D50" s="6">
        <f>VLOOKUP(B50,'[1]Summary '!$A$3:$AW$62,49,FALSE)</f>
        <v>580</v>
      </c>
      <c r="E50" s="6">
        <v>-4987</v>
      </c>
      <c r="F50" s="6">
        <v>54799</v>
      </c>
      <c r="G50" s="15">
        <v>33903</v>
      </c>
      <c r="H50" s="29">
        <f>VLOOKUP(B50,'[1]Summary '!$A$3:$AZ$61,52,FALSE)</f>
        <v>7.0000000000000007E-2</v>
      </c>
      <c r="I50" s="6">
        <f t="shared" si="0"/>
        <v>5567</v>
      </c>
      <c r="J50" s="30">
        <f>VLOOKUP(B50,'[2]NOR by NCY'!$B$7:$V$63,21,FALSE)</f>
        <v>234</v>
      </c>
      <c r="K50">
        <v>3033</v>
      </c>
      <c r="L50" s="46">
        <f>VLOOKUP(B50,'[1]Summary '!$A$3:$AY$61,51,FALSE)</f>
        <v>0</v>
      </c>
      <c r="N50" s="10"/>
    </row>
    <row r="51" spans="1:14" x14ac:dyDescent="0.2">
      <c r="A51" t="s">
        <v>98</v>
      </c>
      <c r="B51">
        <v>3422</v>
      </c>
      <c r="C51" s="5" t="s">
        <v>40</v>
      </c>
      <c r="D51" s="6">
        <f>VLOOKUP(B51,'[1]Summary '!$A$3:$AW$62,49,FALSE)</f>
        <v>12067</v>
      </c>
      <c r="E51" s="6">
        <v>39096</v>
      </c>
      <c r="F51" s="6">
        <v>57595</v>
      </c>
      <c r="G51" s="15">
        <v>125953</v>
      </c>
      <c r="H51" s="29">
        <f>VLOOKUP(B51,'[1]Summary '!$A$3:$AZ$61,52,FALSE)</f>
        <v>0.79</v>
      </c>
      <c r="I51" s="6">
        <f t="shared" si="0"/>
        <v>-27029</v>
      </c>
      <c r="J51" s="30">
        <f>VLOOKUP(B51,'[2]NOR by NCY'!$B$7:$V$63,21,FALSE)</f>
        <v>413</v>
      </c>
      <c r="K51">
        <v>3422</v>
      </c>
      <c r="L51" s="46">
        <f>VLOOKUP(B51,'[1]Summary '!$A$3:$AY$61,51,FALSE)</f>
        <v>0</v>
      </c>
      <c r="N51" s="10"/>
    </row>
    <row r="52" spans="1:14" x14ac:dyDescent="0.2">
      <c r="A52" t="s">
        <v>99</v>
      </c>
      <c r="B52">
        <v>2248</v>
      </c>
      <c r="C52" s="5" t="s">
        <v>41</v>
      </c>
      <c r="D52" s="6">
        <f>VLOOKUP(B52,'[1]Summary '!$A$3:$AW$62,49,FALSE)</f>
        <v>10332</v>
      </c>
      <c r="E52" s="6">
        <v>21986</v>
      </c>
      <c r="F52" s="6">
        <v>9223</v>
      </c>
      <c r="G52" s="15">
        <v>17188</v>
      </c>
      <c r="H52" s="29">
        <f>VLOOKUP(B52,'[1]Summary '!$A$3:$AZ$61,52,FALSE)</f>
        <v>3.18</v>
      </c>
      <c r="I52" s="6">
        <f t="shared" si="0"/>
        <v>-11654</v>
      </c>
      <c r="J52" s="30">
        <f>VLOOKUP(B52,'[2]NOR by NCY'!$B$7:$V$63,21,FALSE)</f>
        <v>57</v>
      </c>
      <c r="K52">
        <v>2248</v>
      </c>
      <c r="L52" s="46">
        <f>VLOOKUP(B52,'[1]Summary '!$A$3:$AY$61,51,FALSE)</f>
        <v>0</v>
      </c>
      <c r="N52" s="10"/>
    </row>
    <row r="53" spans="1:14" x14ac:dyDescent="0.2">
      <c r="A53" t="s">
        <v>100</v>
      </c>
      <c r="B53">
        <v>3103</v>
      </c>
      <c r="C53" s="5" t="s">
        <v>42</v>
      </c>
      <c r="D53" s="6">
        <f>VLOOKUP(B53,'[1]Summary '!$A$3:$AW$62,49,FALSE)</f>
        <v>-25883</v>
      </c>
      <c r="E53" s="6">
        <v>4863</v>
      </c>
      <c r="F53" s="6">
        <v>9580</v>
      </c>
      <c r="G53" s="15">
        <v>47965</v>
      </c>
      <c r="H53" s="29">
        <f>VLOOKUP(B53,'[1]Summary '!$A$3:$AZ$61,52,FALSE)</f>
        <v>-7.12</v>
      </c>
      <c r="I53" s="6">
        <f t="shared" si="0"/>
        <v>-30746</v>
      </c>
      <c r="J53" s="30">
        <f>VLOOKUP(B53,'[2]NOR by NCY'!$B$7:$V$63,21,FALSE)</f>
        <v>75</v>
      </c>
      <c r="K53">
        <v>3103</v>
      </c>
      <c r="L53" s="46">
        <f>VLOOKUP(B53,'[1]Summary '!$A$3:$AY$61,51,FALSE)</f>
        <v>0</v>
      </c>
      <c r="N53" s="10"/>
    </row>
    <row r="54" spans="1:14" x14ac:dyDescent="0.2">
      <c r="A54" t="s">
        <v>102</v>
      </c>
      <c r="B54">
        <v>2160</v>
      </c>
      <c r="C54" s="5" t="s">
        <v>44</v>
      </c>
      <c r="D54" s="6">
        <f>VLOOKUP(B54,'[1]Summary '!$A$3:$AW$62,49,FALSE)</f>
        <v>43300</v>
      </c>
      <c r="E54" s="6">
        <v>29346</v>
      </c>
      <c r="F54" s="6">
        <v>35886</v>
      </c>
      <c r="G54" s="15">
        <v>74633</v>
      </c>
      <c r="H54" s="29">
        <f>VLOOKUP(B54,'[1]Summary '!$A$3:$AZ$61,52,FALSE)</f>
        <v>4.84</v>
      </c>
      <c r="I54" s="6">
        <f t="shared" si="0"/>
        <v>13954</v>
      </c>
      <c r="J54" s="30">
        <f>VLOOKUP(B54,'[2]NOR by NCY'!$B$7:$V$63,21,FALSE)</f>
        <v>138</v>
      </c>
      <c r="K54">
        <v>2160</v>
      </c>
      <c r="L54" s="46">
        <f>VLOOKUP(B54,'[1]Summary '!$A$3:$AY$61,51,FALSE)</f>
        <v>0</v>
      </c>
      <c r="N54" s="10"/>
    </row>
    <row r="55" spans="1:14" x14ac:dyDescent="0.2">
      <c r="A55" t="s">
        <v>103</v>
      </c>
      <c r="B55">
        <v>3106</v>
      </c>
      <c r="C55" s="5" t="s">
        <v>45</v>
      </c>
      <c r="D55" s="6">
        <f>VLOOKUP(B55,'[1]Summary '!$A$3:$AW$62,49,FALSE)</f>
        <v>23514</v>
      </c>
      <c r="E55" s="6">
        <v>17302</v>
      </c>
      <c r="F55" s="6">
        <v>17897</v>
      </c>
      <c r="G55" s="15">
        <v>37816</v>
      </c>
      <c r="H55" s="29">
        <f>VLOOKUP(B55,'[1]Summary '!$A$3:$AZ$61,52,FALSE)</f>
        <v>5.73</v>
      </c>
      <c r="I55" s="6">
        <f t="shared" si="0"/>
        <v>6212</v>
      </c>
      <c r="J55" s="30">
        <f>VLOOKUP(B55,'[2]NOR by NCY'!$B$7:$V$63,21,FALSE)</f>
        <v>74</v>
      </c>
      <c r="K55">
        <v>3106</v>
      </c>
      <c r="L55" s="46">
        <f>VLOOKUP(B55,'[1]Summary '!$A$3:$AY$61,51,FALSE)</f>
        <v>0</v>
      </c>
      <c r="N55" s="10"/>
    </row>
    <row r="56" spans="1:14" x14ac:dyDescent="0.2">
      <c r="A56" t="s">
        <v>104</v>
      </c>
      <c r="B56">
        <v>2249</v>
      </c>
      <c r="C56" s="5" t="s">
        <v>46</v>
      </c>
      <c r="D56" s="6">
        <f>VLOOKUP(B56,'[1]Summary '!$A$3:$AW$62,49,FALSE)</f>
        <v>68347</v>
      </c>
      <c r="E56" s="6">
        <v>75211</v>
      </c>
      <c r="F56" s="6">
        <v>50125</v>
      </c>
      <c r="G56" s="15">
        <v>27796</v>
      </c>
      <c r="H56" s="29">
        <f>VLOOKUP(B56,'[1]Summary '!$A$3:$AZ$61,52,FALSE)</f>
        <v>7.24</v>
      </c>
      <c r="I56" s="6">
        <f t="shared" si="0"/>
        <v>-6864</v>
      </c>
      <c r="J56" s="30">
        <f>VLOOKUP(B56,'[2]NOR by NCY'!$B$7:$V$63,21,FALSE)</f>
        <v>182</v>
      </c>
      <c r="K56">
        <v>2249</v>
      </c>
      <c r="L56" s="46">
        <f>VLOOKUP(B56,'[1]Summary '!$A$3:$AY$61,51,FALSE)</f>
        <v>0</v>
      </c>
      <c r="N56" s="10"/>
    </row>
    <row r="57" spans="1:14" x14ac:dyDescent="0.2">
      <c r="A57" t="s">
        <v>105</v>
      </c>
      <c r="B57">
        <v>2250</v>
      </c>
      <c r="C57" s="5" t="s">
        <v>47</v>
      </c>
      <c r="D57" s="6">
        <f>VLOOKUP(B57,'[1]Summary '!$A$3:$AW$62,49,FALSE)</f>
        <v>122201</v>
      </c>
      <c r="E57" s="6">
        <v>91652</v>
      </c>
      <c r="F57" s="6">
        <v>113068</v>
      </c>
      <c r="G57" s="15">
        <v>42067</v>
      </c>
      <c r="H57" s="29">
        <f>VLOOKUP(B57,'[1]Summary '!$A$3:$AZ$61,52,FALSE)</f>
        <v>8.75</v>
      </c>
      <c r="I57" s="6">
        <f t="shared" si="0"/>
        <v>30549</v>
      </c>
      <c r="J57" s="30">
        <f>VLOOKUP(B57,'[2]NOR by NCY'!$B$7:$V$63,21,FALSE)</f>
        <v>357</v>
      </c>
      <c r="K57">
        <v>2250</v>
      </c>
      <c r="L57" s="46">
        <f>VLOOKUP(B57,'[1]Summary '!$A$3:$AY$61,51,FALSE)</f>
        <v>10487</v>
      </c>
      <c r="N57" s="10"/>
    </row>
    <row r="58" spans="1:14" x14ac:dyDescent="0.2">
      <c r="A58" t="s">
        <v>106</v>
      </c>
      <c r="B58">
        <v>3125</v>
      </c>
      <c r="C58" s="5" t="s">
        <v>48</v>
      </c>
      <c r="D58" s="6">
        <f>VLOOKUP(B58,'[1]Summary '!$A$3:$AW$62,49,FALSE)</f>
        <v>19309</v>
      </c>
      <c r="E58" s="6">
        <v>28518</v>
      </c>
      <c r="F58" s="6">
        <v>27758</v>
      </c>
      <c r="G58" s="15">
        <v>48717</v>
      </c>
      <c r="H58" s="29">
        <f>VLOOKUP(B58,'[1]Summary '!$A$3:$AZ$61,52,FALSE)</f>
        <v>0.88</v>
      </c>
      <c r="I58" s="6">
        <f t="shared" si="0"/>
        <v>-9209</v>
      </c>
      <c r="J58" s="30">
        <f>VLOOKUP(B58,'[2]NOR by NCY'!$B$7:$V$63,21,FALSE)</f>
        <v>564</v>
      </c>
      <c r="K58">
        <v>3125</v>
      </c>
      <c r="L58" s="46">
        <f>VLOOKUP(B58,'[1]Summary '!$A$3:$AY$61,51,FALSE)</f>
        <v>0</v>
      </c>
      <c r="N58" s="10"/>
    </row>
    <row r="59" spans="1:14" x14ac:dyDescent="0.2">
      <c r="A59" t="s">
        <v>107</v>
      </c>
      <c r="B59">
        <v>2251</v>
      </c>
      <c r="C59" s="5" t="s">
        <v>49</v>
      </c>
      <c r="D59" s="6">
        <f>VLOOKUP(B59,'[1]Summary '!$A$3:$AW$62,49,FALSE)</f>
        <v>29268</v>
      </c>
      <c r="E59" s="6">
        <v>27213</v>
      </c>
      <c r="F59" s="6">
        <v>30683</v>
      </c>
      <c r="G59" s="15">
        <v>37534</v>
      </c>
      <c r="H59" s="29">
        <f>VLOOKUP(B59,'[1]Summary '!$A$3:$AZ$61,52,FALSE)</f>
        <v>3.28</v>
      </c>
      <c r="I59" s="6">
        <f t="shared" si="0"/>
        <v>2055</v>
      </c>
      <c r="J59" s="30">
        <f>VLOOKUP(B59,'[2]NOR by NCY'!$B$7:$V$63,21,FALSE)</f>
        <v>200</v>
      </c>
      <c r="K59">
        <v>2251</v>
      </c>
      <c r="L59" s="46">
        <f>VLOOKUP(B59,'[1]Summary '!$A$3:$AY$61,51,FALSE)</f>
        <v>0</v>
      </c>
      <c r="N59" s="10"/>
    </row>
    <row r="60" spans="1:14" x14ac:dyDescent="0.2">
      <c r="A60" t="s">
        <v>108</v>
      </c>
      <c r="B60">
        <v>2162</v>
      </c>
      <c r="C60" s="5" t="s">
        <v>50</v>
      </c>
      <c r="D60" s="6">
        <f>VLOOKUP(B60,'[1]Summary '!$A$3:$AW$62,49,FALSE)</f>
        <v>40233</v>
      </c>
      <c r="E60" s="6">
        <v>-13870</v>
      </c>
      <c r="F60" s="6">
        <v>8108</v>
      </c>
      <c r="G60" s="15">
        <v>53133</v>
      </c>
      <c r="H60" s="29">
        <f>VLOOKUP(B60,'[1]Summary '!$A$3:$AZ$61,52,FALSE)</f>
        <v>4.95</v>
      </c>
      <c r="I60" s="6">
        <f t="shared" si="0"/>
        <v>54103</v>
      </c>
      <c r="J60" s="30">
        <f>VLOOKUP(B60,'[2]NOR by NCY'!$B$7:$V$63,21,FALSE)</f>
        <v>179</v>
      </c>
      <c r="K60">
        <v>2162</v>
      </c>
      <c r="L60" s="46">
        <f>VLOOKUP(B60,'[1]Summary '!$A$3:$AY$61,51,FALSE)</f>
        <v>0</v>
      </c>
      <c r="N60" s="10"/>
    </row>
    <row r="61" spans="1:14" x14ac:dyDescent="0.2">
      <c r="A61" t="s">
        <v>109</v>
      </c>
      <c r="B61">
        <v>3423</v>
      </c>
      <c r="C61" s="5" t="s">
        <v>51</v>
      </c>
      <c r="D61" s="6">
        <f>VLOOKUP(B61,'[1]Summary '!$A$3:$AW$62,49,FALSE)</f>
        <v>34684</v>
      </c>
      <c r="E61" s="6">
        <v>24820</v>
      </c>
      <c r="F61" s="6">
        <v>38282</v>
      </c>
      <c r="G61" s="15">
        <v>26173</v>
      </c>
      <c r="H61" s="29">
        <f>VLOOKUP(B61,'[1]Summary '!$A$3:$AZ$61,52,FALSE)</f>
        <v>3.96</v>
      </c>
      <c r="I61" s="6">
        <f t="shared" si="0"/>
        <v>9864</v>
      </c>
      <c r="J61" s="30">
        <f>VLOOKUP(B61,'[2]NOR by NCY'!$B$7:$V$63,21,FALSE)</f>
        <v>238</v>
      </c>
      <c r="K61">
        <v>3423</v>
      </c>
      <c r="L61" s="46">
        <f>VLOOKUP(B61,'[1]Summary '!$A$3:$AY$61,51,FALSE)</f>
        <v>0</v>
      </c>
      <c r="N61" s="10"/>
    </row>
    <row r="62" spans="1:14" ht="13.5" thickBot="1" x14ac:dyDescent="0.25">
      <c r="C62" s="5"/>
      <c r="D62" s="10"/>
      <c r="F62" s="10"/>
      <c r="G62" s="16"/>
      <c r="H62" s="52"/>
      <c r="I62" s="7"/>
      <c r="L62" s="47"/>
    </row>
    <row r="63" spans="1:14" s="2" customFormat="1" ht="13.5" thickBot="1" x14ac:dyDescent="0.25">
      <c r="C63" s="2" t="s">
        <v>53</v>
      </c>
      <c r="D63" s="17">
        <f>SUM(D7:D61)</f>
        <v>2237737</v>
      </c>
      <c r="E63" s="17">
        <f>SUM(E7:E61)</f>
        <v>1981705</v>
      </c>
      <c r="F63" s="17">
        <f>SUM(F7:F61)</f>
        <v>2145978</v>
      </c>
      <c r="G63" s="35">
        <v>2539680</v>
      </c>
      <c r="H63" s="51">
        <f>'[1]Summary '!$AZ$71</f>
        <v>4.43</v>
      </c>
      <c r="I63" s="8">
        <f>SUM(I7:I62)</f>
        <v>256032</v>
      </c>
      <c r="J63" s="34">
        <f>SUM(J7:J62)</f>
        <v>11408</v>
      </c>
      <c r="K63" s="20">
        <f>SUM(K7:K62)</f>
        <v>144889</v>
      </c>
      <c r="L63" s="73">
        <f>SUM(L7:L61)</f>
        <v>266410</v>
      </c>
      <c r="M63" s="10"/>
      <c r="N63" s="69"/>
    </row>
    <row r="64" spans="1:14" x14ac:dyDescent="0.2">
      <c r="D64" s="10"/>
      <c r="F64" s="10"/>
      <c r="H64" s="53"/>
      <c r="I64" s="9"/>
      <c r="L64" s="48"/>
    </row>
    <row r="65" spans="1:14" x14ac:dyDescent="0.2">
      <c r="A65" t="s">
        <v>111</v>
      </c>
      <c r="B65">
        <v>4130</v>
      </c>
      <c r="C65" t="s">
        <v>54</v>
      </c>
      <c r="D65" s="6">
        <f>VLOOKUP(B65,'[1]Summary '!$A$3:$AW$62,49,FALSE)</f>
        <v>375873</v>
      </c>
      <c r="E65" s="11">
        <v>270602</v>
      </c>
      <c r="F65" s="11">
        <v>311768</v>
      </c>
      <c r="G65" s="15">
        <v>260287</v>
      </c>
      <c r="H65" s="29">
        <f>VLOOKUP(B65,'[1]Summary '!$A$3:$AZ$61,52,FALSE)</f>
        <v>6.62</v>
      </c>
      <c r="I65" s="6">
        <f t="shared" ref="I65:I67" si="2">+D65-E65</f>
        <v>105271</v>
      </c>
      <c r="J65" s="30">
        <f>VLOOKUP(B65,'[2]NOR by NCY'!$B$62:$V$64,21,FALSE)</f>
        <v>958</v>
      </c>
      <c r="K65">
        <v>4130</v>
      </c>
      <c r="L65" s="46">
        <f>VLOOKUP(B65,'[1]Summary '!$A$3:$AY$61,51,FALSE)</f>
        <v>92188</v>
      </c>
    </row>
    <row r="66" spans="1:14" x14ac:dyDescent="0.2">
      <c r="A66" t="s">
        <v>112</v>
      </c>
      <c r="B66">
        <v>4608</v>
      </c>
      <c r="C66" t="s">
        <v>55</v>
      </c>
      <c r="D66" s="6">
        <f>VLOOKUP(B66,'[1]Summary '!$A$3:$AW$62,49,FALSE)</f>
        <v>359755</v>
      </c>
      <c r="E66" s="11">
        <v>320005</v>
      </c>
      <c r="F66" s="11">
        <v>207893</v>
      </c>
      <c r="G66" s="15">
        <v>181395</v>
      </c>
      <c r="H66" s="29">
        <f>VLOOKUP(B66,'[1]Summary '!$A$3:$AZ$61,52,FALSE)</f>
        <v>7.69</v>
      </c>
      <c r="I66" s="6">
        <f t="shared" si="2"/>
        <v>39750</v>
      </c>
      <c r="J66" s="30">
        <f>VLOOKUP(B66,'[2]NOR by NCY'!$B$62:$V$64,21,FALSE)</f>
        <v>807</v>
      </c>
      <c r="K66">
        <v>4608</v>
      </c>
      <c r="L66" s="68">
        <f>VLOOKUP(B66,'[1]Summary '!$A$3:$AY$61,51,FALSE)</f>
        <v>125770</v>
      </c>
      <c r="M66" s="10">
        <f>VLOOKUP(B66,[3]Comparison!$B$7:$L$74,11,FALSE)</f>
        <v>101733</v>
      </c>
      <c r="N66" s="10">
        <f t="shared" ref="N66" si="3">L66-M66</f>
        <v>24037</v>
      </c>
    </row>
    <row r="67" spans="1:14" x14ac:dyDescent="0.2">
      <c r="A67" t="s">
        <v>113</v>
      </c>
      <c r="B67">
        <v>4607</v>
      </c>
      <c r="C67" t="s">
        <v>56</v>
      </c>
      <c r="D67" s="6">
        <f>VLOOKUP(B67,'[1]Summary '!$A$3:$AW$62,49,FALSE)</f>
        <v>-26911</v>
      </c>
      <c r="E67" s="11">
        <v>126836</v>
      </c>
      <c r="F67" s="11">
        <v>195022</v>
      </c>
      <c r="G67" s="15">
        <v>195582</v>
      </c>
      <c r="H67" s="29">
        <f>VLOOKUP(B67,'[1]Summary '!$A$3:$AZ$61,52,FALSE)</f>
        <v>-1.6</v>
      </c>
      <c r="I67" s="6">
        <f t="shared" si="2"/>
        <v>-153747</v>
      </c>
      <c r="J67" s="30">
        <f>VLOOKUP(B67,'[2]NOR by NCY'!$B$62:$V$64,21,FALSE)</f>
        <v>196</v>
      </c>
      <c r="K67">
        <v>4607</v>
      </c>
      <c r="L67" s="46">
        <f>VLOOKUP(B67,'[1]Summary '!$A$3:$AY$61,51,FALSE)</f>
        <v>0</v>
      </c>
      <c r="N67" s="10"/>
    </row>
    <row r="68" spans="1:14" ht="13.5" thickBot="1" x14ac:dyDescent="0.25">
      <c r="D68" s="10"/>
      <c r="F68" s="10"/>
      <c r="H68" s="53"/>
      <c r="I68" s="9"/>
      <c r="L68" s="47"/>
    </row>
    <row r="69" spans="1:14" s="2" customFormat="1" ht="13.5" thickBot="1" x14ac:dyDescent="0.25">
      <c r="C69" s="2" t="s">
        <v>57</v>
      </c>
      <c r="D69" s="17">
        <f>SUM(D65:D67)</f>
        <v>708717</v>
      </c>
      <c r="E69" s="17">
        <f>SUM(E65:E67)</f>
        <v>717443</v>
      </c>
      <c r="F69" s="17">
        <f>SUM(F65:F67)</f>
        <v>714683</v>
      </c>
      <c r="G69" s="17">
        <v>1529419</v>
      </c>
      <c r="H69" s="55">
        <f>'[1]Summary '!$AZ$72</f>
        <v>5.89</v>
      </c>
      <c r="I69" s="12">
        <f>SUM(I65:I68)</f>
        <v>-8726</v>
      </c>
      <c r="J69" s="31">
        <f>SUM(J65:J68)</f>
        <v>1961</v>
      </c>
      <c r="K69" s="21">
        <f>SUM(K65:K68)</f>
        <v>13345</v>
      </c>
      <c r="L69" s="73">
        <f>SUM(L65:L67)</f>
        <v>217958</v>
      </c>
      <c r="M69" s="10"/>
      <c r="N69" s="69"/>
    </row>
    <row r="70" spans="1:14" x14ac:dyDescent="0.2">
      <c r="D70" s="10"/>
      <c r="F70" s="10"/>
      <c r="H70" s="53"/>
      <c r="I70" s="9"/>
      <c r="L70" s="48"/>
    </row>
    <row r="71" spans="1:14" ht="13.5" thickBot="1" x14ac:dyDescent="0.25">
      <c r="F71" s="10"/>
      <c r="H71" s="54"/>
      <c r="K71" s="10"/>
      <c r="L71" s="39"/>
    </row>
    <row r="72" spans="1:14" s="2" customFormat="1" ht="13.5" thickBot="1" x14ac:dyDescent="0.25">
      <c r="C72" s="2" t="s">
        <v>58</v>
      </c>
      <c r="D72" s="63">
        <f>SUM(+D69+D63)</f>
        <v>2946454</v>
      </c>
      <c r="E72" s="63">
        <f>SUM(+E69+E63)</f>
        <v>2699148</v>
      </c>
      <c r="F72" s="63">
        <f>SUM(+F69+F63)</f>
        <v>2860661</v>
      </c>
      <c r="G72" s="18">
        <v>4282470</v>
      </c>
      <c r="H72" s="64">
        <f>'[1]Summary '!$AZ$73</f>
        <v>4.71</v>
      </c>
      <c r="I72" s="65">
        <f>I69+I63</f>
        <v>247306</v>
      </c>
      <c r="J72" s="66">
        <f>+J69+J63</f>
        <v>13369</v>
      </c>
      <c r="K72" s="66" t="e">
        <f>#REF!+K69+K63</f>
        <v>#REF!</v>
      </c>
      <c r="L72" s="67">
        <f>+L69+L63</f>
        <v>484368</v>
      </c>
      <c r="M72" s="10"/>
      <c r="N72" s="10"/>
    </row>
  </sheetData>
  <phoneticPr fontId="4" type="noConversion"/>
  <printOptions gridLines="1"/>
  <pageMargins left="0.23622047244094491" right="0.23622047244094491" top="0.15748031496062992" bottom="0.15748031496062992" header="0.31496062992125984" footer="0.31496062992125984"/>
  <pageSetup paperSize="9" scale="74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CheshiM</dc:creator>
  <cp:lastModifiedBy>Marie Lane</cp:lastModifiedBy>
  <cp:lastPrinted>2016-07-01T15:02:53Z</cp:lastPrinted>
  <dcterms:created xsi:type="dcterms:W3CDTF">2003-05-29T10:15:10Z</dcterms:created>
  <dcterms:modified xsi:type="dcterms:W3CDTF">2016-07-01T15:17:10Z</dcterms:modified>
</cp:coreProperties>
</file>