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75" yWindow="525" windowWidth="2235" windowHeight="5580"/>
  </bookViews>
  <sheets>
    <sheet name="Bath " sheetId="1" r:id="rId1"/>
    <sheet name="Keynsham " sheetId="8" r:id="rId2"/>
    <sheet name="Somer Valley" sheetId="14" r:id="rId3"/>
    <sheet name="Rural Areas" sheetId="10" r:id="rId4"/>
    <sheet name="Whitchurch GB" sheetId="20" r:id="rId5"/>
    <sheet name="Summary and 5 yr Req" sheetId="17" r:id="rId6"/>
    <sheet name="5 yr Simple Summary for 14-15" sheetId="24" r:id="rId7"/>
  </sheets>
  <calcPr calcId="145621"/>
</workbook>
</file>

<file path=xl/calcChain.xml><?xml version="1.0" encoding="utf-8"?>
<calcChain xmlns="http://schemas.openxmlformats.org/spreadsheetml/2006/main">
  <c r="D80" i="10" l="1"/>
  <c r="E192" i="1"/>
  <c r="F11" i="14" l="1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E11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E12" i="14"/>
  <c r="E190" i="1" l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4" i="1"/>
  <c r="AA195" i="1"/>
  <c r="AA196" i="1"/>
  <c r="AA197" i="1"/>
  <c r="AA198" i="1"/>
  <c r="AA199" i="1"/>
  <c r="AA200" i="1"/>
  <c r="AA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AA192" i="1" s="1"/>
  <c r="Z193" i="1"/>
  <c r="Z194" i="1"/>
  <c r="Z195" i="1"/>
  <c r="Z196" i="1"/>
  <c r="Z197" i="1"/>
  <c r="Z198" i="1"/>
  <c r="Z199" i="1"/>
  <c r="Z200" i="1"/>
  <c r="Z10" i="1"/>
  <c r="F7" i="1" l="1"/>
  <c r="G7" i="1"/>
  <c r="H7" i="1"/>
  <c r="I7" i="1"/>
  <c r="J7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F5" i="1"/>
  <c r="G5" i="1"/>
  <c r="H5" i="1"/>
  <c r="I5" i="1"/>
  <c r="J5" i="1"/>
  <c r="K5" i="1"/>
  <c r="K7" i="1" s="1"/>
  <c r="L5" i="1"/>
  <c r="L7" i="1" s="1"/>
  <c r="M5" i="1"/>
  <c r="M7" i="1" s="1"/>
  <c r="N5" i="1"/>
  <c r="N7" i="1" s="1"/>
  <c r="O5" i="1"/>
  <c r="O7" i="1" s="1"/>
  <c r="P5" i="1"/>
  <c r="P7" i="1" s="1"/>
  <c r="Q5" i="1"/>
  <c r="Q7" i="1" s="1"/>
  <c r="R5" i="1"/>
  <c r="R7" i="1" s="1"/>
  <c r="S5" i="1"/>
  <c r="S7" i="1" s="1"/>
  <c r="T5" i="1"/>
  <c r="T7" i="1" s="1"/>
  <c r="U5" i="1"/>
  <c r="U7" i="1" s="1"/>
  <c r="V5" i="1"/>
  <c r="V7" i="1" s="1"/>
  <c r="W5" i="1"/>
  <c r="W7" i="1" s="1"/>
  <c r="M68" i="14" l="1"/>
  <c r="N68" i="14"/>
  <c r="L68" i="14"/>
  <c r="Z103" i="14"/>
  <c r="AA103" i="14" s="1"/>
  <c r="Z105" i="14"/>
  <c r="AA105" i="14" s="1"/>
  <c r="Z106" i="14"/>
  <c r="AA106" i="14" s="1"/>
  <c r="Z107" i="14"/>
  <c r="AA107" i="14" s="1"/>
  <c r="Z108" i="14"/>
  <c r="AA108" i="14" s="1"/>
  <c r="Z109" i="14"/>
  <c r="AA109" i="14" s="1"/>
  <c r="Z35" i="14"/>
  <c r="Z36" i="14"/>
  <c r="AA36" i="14" s="1"/>
  <c r="Z37" i="14"/>
  <c r="AA37" i="14" s="1"/>
  <c r="Z38" i="14"/>
  <c r="AA38" i="14" s="1"/>
  <c r="Z39" i="14"/>
  <c r="AA39" i="14" s="1"/>
  <c r="Z40" i="14"/>
  <c r="AA40" i="14" s="1"/>
  <c r="Z41" i="14"/>
  <c r="AA41" i="14" s="1"/>
  <c r="Z42" i="14"/>
  <c r="AA42" i="14" s="1"/>
  <c r="E5" i="20" l="1"/>
  <c r="F5" i="20"/>
  <c r="G5" i="20"/>
  <c r="H5" i="20"/>
  <c r="I5" i="20"/>
  <c r="J5" i="20"/>
  <c r="K5" i="20"/>
  <c r="L5" i="20"/>
  <c r="M5" i="20"/>
  <c r="N5" i="20"/>
  <c r="O5" i="20"/>
  <c r="P5" i="20"/>
  <c r="Q5" i="20"/>
  <c r="R5" i="20"/>
  <c r="S5" i="20"/>
  <c r="T5" i="20"/>
  <c r="U5" i="20"/>
  <c r="V5" i="20"/>
  <c r="E4" i="20"/>
  <c r="E6" i="20" s="1"/>
  <c r="F4" i="20"/>
  <c r="F6" i="20" s="1"/>
  <c r="G4" i="20"/>
  <c r="G6" i="20" s="1"/>
  <c r="H4" i="20"/>
  <c r="H6" i="20" s="1"/>
  <c r="I4" i="20"/>
  <c r="I6" i="20" s="1"/>
  <c r="J4" i="20"/>
  <c r="J6" i="20" s="1"/>
  <c r="K4" i="20"/>
  <c r="K6" i="20" s="1"/>
  <c r="L4" i="20"/>
  <c r="L6" i="20" s="1"/>
  <c r="M4" i="20"/>
  <c r="M6" i="20" s="1"/>
  <c r="N4" i="20"/>
  <c r="N6" i="20" s="1"/>
  <c r="O4" i="20"/>
  <c r="O6" i="20" s="1"/>
  <c r="P4" i="20"/>
  <c r="P6" i="20" s="1"/>
  <c r="Q4" i="20"/>
  <c r="Q6" i="20" s="1"/>
  <c r="R4" i="20"/>
  <c r="R6" i="20" s="1"/>
  <c r="S4" i="20"/>
  <c r="S6" i="20" s="1"/>
  <c r="T4" i="20"/>
  <c r="T6" i="20" s="1"/>
  <c r="U4" i="20"/>
  <c r="U6" i="20" s="1"/>
  <c r="V4" i="20"/>
  <c r="V6" i="20" s="1"/>
  <c r="X44" i="1" l="1"/>
  <c r="Y44" i="1"/>
  <c r="E44" i="1"/>
  <c r="E45" i="1"/>
  <c r="E46" i="1"/>
  <c r="E195" i="1"/>
  <c r="E194" i="1"/>
  <c r="J31" i="10" l="1"/>
  <c r="I31" i="10"/>
  <c r="D17" i="10"/>
  <c r="Z17" i="10"/>
  <c r="Z1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4" i="10"/>
  <c r="Z35" i="10"/>
  <c r="Z36" i="10"/>
  <c r="Z37" i="10"/>
  <c r="Z38" i="10"/>
  <c r="Z39" i="10"/>
  <c r="Z40" i="10"/>
  <c r="Z41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27" i="10"/>
  <c r="Y28" i="10"/>
  <c r="Y29" i="10"/>
  <c r="Y30" i="10"/>
  <c r="Y31" i="10"/>
  <c r="Z31" i="10" s="1"/>
  <c r="Y32" i="10"/>
  <c r="Z32" i="10" s="1"/>
  <c r="Y33" i="10"/>
  <c r="Z33" i="10" s="1"/>
  <c r="Y34" i="10"/>
  <c r="I4" i="10"/>
  <c r="M74" i="10"/>
  <c r="L74" i="10"/>
  <c r="D78" i="10"/>
  <c r="E4" i="10" l="1"/>
  <c r="F4" i="10"/>
  <c r="G4" i="10"/>
  <c r="H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Z15" i="14" l="1"/>
  <c r="AA15" i="14" s="1"/>
  <c r="Z16" i="14"/>
  <c r="AA16" i="14" s="1"/>
  <c r="Z17" i="14"/>
  <c r="AA17" i="14" s="1"/>
  <c r="Z18" i="14"/>
  <c r="AA18" i="14" s="1"/>
  <c r="Z19" i="14"/>
  <c r="AA19" i="14" s="1"/>
  <c r="Z20" i="14"/>
  <c r="AA20" i="14" s="1"/>
  <c r="Z21" i="14"/>
  <c r="AA21" i="14" s="1"/>
  <c r="Z22" i="14"/>
  <c r="Z31" i="14"/>
  <c r="Z32" i="14"/>
  <c r="Z33" i="14"/>
  <c r="Z34" i="14"/>
  <c r="AA35" i="14"/>
  <c r="Z43" i="14"/>
  <c r="AA43" i="14" s="1"/>
  <c r="Z44" i="14"/>
  <c r="AA44" i="14" s="1"/>
  <c r="Z45" i="14"/>
  <c r="AA45" i="14" s="1"/>
  <c r="Z46" i="14"/>
  <c r="AA46" i="14" s="1"/>
  <c r="Z47" i="14"/>
  <c r="AA47" i="14" s="1"/>
  <c r="Z49" i="14"/>
  <c r="AA49" i="14" s="1"/>
  <c r="Z50" i="14"/>
  <c r="AA50" i="14" s="1"/>
  <c r="Z51" i="14"/>
  <c r="AA51" i="14" s="1"/>
  <c r="Z53" i="14"/>
  <c r="AA53" i="14" s="1"/>
  <c r="Z54" i="14"/>
  <c r="AA54" i="14" s="1"/>
  <c r="Z55" i="14"/>
  <c r="AA55" i="14" s="1"/>
  <c r="Z56" i="14"/>
  <c r="AA56" i="14" s="1"/>
  <c r="Z57" i="14"/>
  <c r="AA57" i="14" s="1"/>
  <c r="E142" i="14"/>
  <c r="E140" i="14"/>
  <c r="M82" i="14"/>
  <c r="E82" i="14"/>
  <c r="Z76" i="14"/>
  <c r="Z77" i="14"/>
  <c r="Z78" i="14"/>
  <c r="AA78" i="14" s="1"/>
  <c r="Z79" i="14"/>
  <c r="Z80" i="14"/>
  <c r="AA80" i="14" s="1"/>
  <c r="Z81" i="14"/>
  <c r="AA81" i="14" s="1"/>
  <c r="Z82" i="14"/>
  <c r="AA82" i="14" s="1"/>
  <c r="Z83" i="14"/>
  <c r="AA83" i="14" s="1"/>
  <c r="Z84" i="14"/>
  <c r="AA84" i="14" s="1"/>
  <c r="Z85" i="14"/>
  <c r="AA85" i="14" s="1"/>
  <c r="Z86" i="14"/>
  <c r="AA86" i="14" s="1"/>
  <c r="E93" i="14"/>
  <c r="E94" i="14"/>
  <c r="E96" i="14"/>
  <c r="J122" i="14"/>
  <c r="E63" i="8"/>
  <c r="F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F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Z37" i="8"/>
  <c r="F45" i="8"/>
  <c r="G45" i="8"/>
  <c r="H45" i="8"/>
  <c r="I45" i="8"/>
  <c r="J45" i="8"/>
  <c r="E45" i="8"/>
  <c r="Z10" i="8"/>
  <c r="AA10" i="8"/>
  <c r="J28" i="1" l="1"/>
  <c r="L92" i="1" l="1"/>
  <c r="K92" i="1"/>
  <c r="D8" i="17" l="1"/>
  <c r="E8" i="17"/>
  <c r="F8" i="17"/>
  <c r="G8" i="17"/>
  <c r="H8" i="17"/>
  <c r="I8" i="17"/>
  <c r="J8" i="17"/>
  <c r="K8" i="17"/>
  <c r="O8" i="17"/>
  <c r="Q8" i="17"/>
  <c r="R8" i="17"/>
  <c r="S8" i="17"/>
  <c r="T8" i="17"/>
  <c r="U8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N198" i="1"/>
  <c r="O96" i="1"/>
  <c r="N100" i="1"/>
  <c r="L100" i="1"/>
  <c r="U22" i="17" l="1"/>
  <c r="T22" i="17"/>
  <c r="S22" i="17"/>
  <c r="R22" i="17"/>
  <c r="Q22" i="17"/>
  <c r="P22" i="17"/>
  <c r="O22" i="17"/>
  <c r="N22" i="17"/>
  <c r="M22" i="17"/>
  <c r="L22" i="17"/>
  <c r="K22" i="17"/>
  <c r="I22" i="17"/>
  <c r="H22" i="17"/>
  <c r="G22" i="17"/>
  <c r="F22" i="17"/>
  <c r="E22" i="17"/>
  <c r="D22" i="17"/>
  <c r="J22" i="17"/>
  <c r="E5" i="10"/>
  <c r="F5" i="10"/>
  <c r="G5" i="10"/>
  <c r="H5" i="10"/>
  <c r="I5" i="10"/>
  <c r="I6" i="10" s="1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D14" i="10"/>
  <c r="D15" i="10"/>
  <c r="E6" i="10"/>
  <c r="F6" i="10"/>
  <c r="G6" i="10"/>
  <c r="H6" i="10"/>
  <c r="J6" i="10"/>
  <c r="K6" i="10"/>
  <c r="L6" i="10"/>
  <c r="M6" i="10"/>
  <c r="N6" i="10"/>
  <c r="O6" i="10"/>
  <c r="P6" i="10"/>
  <c r="Q6" i="10"/>
  <c r="R6" i="10"/>
  <c r="S6" i="10"/>
  <c r="T6" i="10"/>
  <c r="U6" i="10"/>
  <c r="V6" i="10"/>
  <c r="N88" i="1" l="1"/>
  <c r="O88" i="1"/>
  <c r="M88" i="1"/>
  <c r="Z16" i="8"/>
  <c r="AA16" i="8" s="1"/>
  <c r="Z18" i="8"/>
  <c r="AA18" i="8" s="1"/>
  <c r="Z19" i="8"/>
  <c r="AA19" i="8" s="1"/>
  <c r="Z20" i="8"/>
  <c r="AA20" i="8" s="1"/>
  <c r="L13" i="8"/>
  <c r="M13" i="8"/>
  <c r="N13" i="8"/>
  <c r="K13" i="8"/>
  <c r="L17" i="8"/>
  <c r="K17" i="8"/>
  <c r="Z17" i="8" s="1"/>
  <c r="AA17" i="8" s="1"/>
  <c r="E13" i="8"/>
  <c r="Q178" i="1" l="1"/>
  <c r="P178" i="1"/>
  <c r="Z12" i="14" l="1"/>
  <c r="Z11" i="14"/>
  <c r="Y58" i="10"/>
  <c r="Y59" i="10"/>
  <c r="Z59" i="10" s="1"/>
  <c r="Y60" i="10"/>
  <c r="Z60" i="10" s="1"/>
  <c r="Z58" i="14"/>
  <c r="AA58" i="14" s="1"/>
  <c r="Z59" i="14"/>
  <c r="AA59" i="14" s="1"/>
  <c r="Z60" i="14"/>
  <c r="AA60" i="14" s="1"/>
  <c r="F6" i="8"/>
  <c r="G6" i="8"/>
  <c r="H6" i="8"/>
  <c r="I6" i="8"/>
  <c r="Q6" i="8"/>
  <c r="S6" i="8"/>
  <c r="T6" i="8"/>
  <c r="U6" i="8"/>
  <c r="V6" i="8"/>
  <c r="W6" i="8"/>
  <c r="J6" i="8"/>
  <c r="K6" i="8"/>
  <c r="L6" i="8"/>
  <c r="M6" i="8"/>
  <c r="N70" i="8"/>
  <c r="L116" i="1" l="1"/>
  <c r="M116" i="1"/>
  <c r="N116" i="1"/>
  <c r="K116" i="1"/>
  <c r="M120" i="1"/>
  <c r="L120" i="1"/>
  <c r="F100" i="14" l="1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F99" i="14"/>
  <c r="F5" i="14" s="1"/>
  <c r="G99" i="14"/>
  <c r="G5" i="14" s="1"/>
  <c r="H99" i="14"/>
  <c r="H5" i="14" s="1"/>
  <c r="I99" i="14"/>
  <c r="I5" i="14" s="1"/>
  <c r="J99" i="14"/>
  <c r="J5" i="14" s="1"/>
  <c r="K99" i="14"/>
  <c r="K5" i="14" s="1"/>
  <c r="L99" i="14"/>
  <c r="L5" i="14" s="1"/>
  <c r="M99" i="14"/>
  <c r="M5" i="14" s="1"/>
  <c r="N99" i="14"/>
  <c r="N5" i="14" s="1"/>
  <c r="O99" i="14"/>
  <c r="O5" i="14" s="1"/>
  <c r="P99" i="14"/>
  <c r="P5" i="14" s="1"/>
  <c r="Q99" i="14"/>
  <c r="Q5" i="14" s="1"/>
  <c r="R99" i="14"/>
  <c r="R5" i="14" s="1"/>
  <c r="S99" i="14"/>
  <c r="S5" i="14" s="1"/>
  <c r="T99" i="14"/>
  <c r="T5" i="14" s="1"/>
  <c r="U99" i="14"/>
  <c r="U5" i="14" s="1"/>
  <c r="V99" i="14"/>
  <c r="V5" i="14" s="1"/>
  <c r="W99" i="14"/>
  <c r="W5" i="14" s="1"/>
  <c r="V170" i="1"/>
  <c r="W170" i="1"/>
  <c r="U170" i="1"/>
  <c r="W166" i="1"/>
  <c r="V166" i="1"/>
  <c r="E166" i="1"/>
  <c r="W101" i="14" l="1"/>
  <c r="V101" i="14"/>
  <c r="U101" i="14"/>
  <c r="T101" i="14"/>
  <c r="S101" i="14"/>
  <c r="R101" i="14"/>
  <c r="Q101" i="14"/>
  <c r="P101" i="14"/>
  <c r="I101" i="14"/>
  <c r="H101" i="14"/>
  <c r="G101" i="14"/>
  <c r="F101" i="14"/>
  <c r="O101" i="14"/>
  <c r="N101" i="14"/>
  <c r="M101" i="14"/>
  <c r="L101" i="14"/>
  <c r="K101" i="14"/>
  <c r="J101" i="14"/>
  <c r="P112" i="1"/>
  <c r="Q198" i="1"/>
  <c r="Q78" i="8"/>
  <c r="Z68" i="8"/>
  <c r="AA68" i="8" s="1"/>
  <c r="Z69" i="8"/>
  <c r="AA69" i="8" s="1"/>
  <c r="Z71" i="8"/>
  <c r="Z72" i="8"/>
  <c r="Z73" i="8"/>
  <c r="AA73" i="8" s="1"/>
  <c r="Z74" i="8"/>
  <c r="AA74" i="8" s="1"/>
  <c r="Z75" i="8"/>
  <c r="Z76" i="8"/>
  <c r="Z77" i="8"/>
  <c r="AA77" i="8" s="1"/>
  <c r="M70" i="8"/>
  <c r="L70" i="8"/>
  <c r="Z70" i="8" s="1"/>
  <c r="AA70" i="8" s="1"/>
  <c r="Z27" i="8"/>
  <c r="Z28" i="8"/>
  <c r="AA28" i="8" s="1"/>
  <c r="Z30" i="8"/>
  <c r="AA30" i="8" s="1"/>
  <c r="Z31" i="8"/>
  <c r="AA31" i="8" s="1"/>
  <c r="Z32" i="8"/>
  <c r="AA32" i="8" s="1"/>
  <c r="Z34" i="8"/>
  <c r="AA34" i="8" s="1"/>
  <c r="Z35" i="8"/>
  <c r="AA35" i="8" s="1"/>
  <c r="Z36" i="8"/>
  <c r="AA36" i="8" s="1"/>
  <c r="AA37" i="8"/>
  <c r="Z38" i="8"/>
  <c r="AA38" i="8" s="1"/>
  <c r="Z39" i="8"/>
  <c r="AA39" i="8" s="1"/>
  <c r="Z40" i="8"/>
  <c r="AA40" i="8" s="1"/>
  <c r="Z41" i="8"/>
  <c r="AA41" i="8" s="1"/>
  <c r="Z42" i="8"/>
  <c r="AA42" i="8" s="1"/>
  <c r="Z43" i="8"/>
  <c r="AA43" i="8" s="1"/>
  <c r="R33" i="8"/>
  <c r="P33" i="8"/>
  <c r="Q33" i="8"/>
  <c r="Z33" i="8" s="1"/>
  <c r="E33" i="8"/>
  <c r="O29" i="8"/>
  <c r="N29" i="8"/>
  <c r="M29" i="8"/>
  <c r="L29" i="8"/>
  <c r="Z29" i="8" s="1"/>
  <c r="E29" i="8"/>
  <c r="AA29" i="8" l="1"/>
  <c r="AA33" i="8"/>
  <c r="M84" i="1" l="1"/>
  <c r="N84" i="1"/>
  <c r="E85" i="1"/>
  <c r="AA77" i="14" l="1"/>
  <c r="E79" i="14"/>
  <c r="AA79" i="14" s="1"/>
  <c r="U124" i="1" l="1"/>
  <c r="T124" i="1"/>
  <c r="S124" i="1"/>
  <c r="R124" i="1"/>
  <c r="Q124" i="1"/>
  <c r="P124" i="1"/>
  <c r="O124" i="1"/>
  <c r="E116" i="1"/>
  <c r="W44" i="1" l="1"/>
  <c r="V44" i="1"/>
  <c r="U44" i="1"/>
  <c r="T44" i="1"/>
  <c r="S44" i="1"/>
  <c r="R44" i="1"/>
  <c r="Q44" i="1"/>
  <c r="P44" i="1"/>
  <c r="Z26" i="14" l="1"/>
  <c r="AA26" i="14" s="1"/>
  <c r="Z27" i="14"/>
  <c r="AA27" i="14" s="1"/>
  <c r="Z28" i="14"/>
  <c r="AA28" i="14" s="1"/>
  <c r="Z29" i="14"/>
  <c r="AA29" i="14" s="1"/>
  <c r="AA31" i="14"/>
  <c r="AA32" i="14"/>
  <c r="AA33" i="14"/>
  <c r="AA34" i="14"/>
  <c r="D81" i="10" l="1"/>
  <c r="J118" i="14" l="1"/>
  <c r="I118" i="14"/>
  <c r="I9" i="8" l="1"/>
  <c r="J9" i="8"/>
  <c r="K9" i="8"/>
  <c r="L9" i="8"/>
  <c r="H9" i="8"/>
  <c r="Y64" i="10" l="1"/>
  <c r="Z64" i="10" s="1"/>
  <c r="Y65" i="10"/>
  <c r="Z65" i="10" s="1"/>
  <c r="Y62" i="10"/>
  <c r="Z62" i="10" s="1"/>
  <c r="Y63" i="10"/>
  <c r="Z63" i="10" s="1"/>
  <c r="Y66" i="10"/>
  <c r="Z66" i="10" s="1"/>
  <c r="Y67" i="10"/>
  <c r="Z67" i="10" s="1"/>
  <c r="Y68" i="10"/>
  <c r="Y8" i="10"/>
  <c r="Z8" i="10" s="1"/>
  <c r="Y10" i="10"/>
  <c r="Z10" i="10" s="1"/>
  <c r="Z11" i="10"/>
  <c r="Z12" i="10"/>
  <c r="Z14" i="10"/>
  <c r="Z15" i="10"/>
  <c r="Z16" i="10"/>
  <c r="Y35" i="10"/>
  <c r="Y36" i="10"/>
  <c r="Y37" i="10"/>
  <c r="Y38" i="10"/>
  <c r="Y39" i="10"/>
  <c r="Y40" i="10"/>
  <c r="Y41" i="10"/>
  <c r="Y42" i="10"/>
  <c r="Z42" i="10" s="1"/>
  <c r="G13" i="10"/>
  <c r="E193" i="1"/>
  <c r="AA193" i="1" l="1"/>
  <c r="E5" i="1"/>
  <c r="D13" i="10"/>
  <c r="Y5" i="10"/>
  <c r="Y6" i="10"/>
  <c r="Z13" i="10" l="1"/>
  <c r="S198" i="1" l="1"/>
  <c r="O198" i="1"/>
  <c r="P198" i="1"/>
  <c r="E96" i="1"/>
  <c r="E100" i="1"/>
  <c r="N108" i="1"/>
  <c r="M108" i="1"/>
  <c r="K100" i="1" l="1"/>
  <c r="K96" i="1"/>
  <c r="Z9" i="1" l="1"/>
  <c r="AA9" i="1" s="1"/>
  <c r="AA76" i="14" l="1"/>
  <c r="M126" i="14" l="1"/>
  <c r="N126" i="14"/>
  <c r="O126" i="14"/>
  <c r="L126" i="14"/>
  <c r="E126" i="14"/>
  <c r="E76" i="8" l="1"/>
  <c r="AA76" i="8" s="1"/>
  <c r="E75" i="8"/>
  <c r="Z21" i="8"/>
  <c r="Z22" i="8"/>
  <c r="Z23" i="8"/>
  <c r="AA23" i="8" s="1"/>
  <c r="Z24" i="8"/>
  <c r="AA24" i="8" s="1"/>
  <c r="Z25" i="8"/>
  <c r="AA25" i="8" s="1"/>
  <c r="Z26" i="8"/>
  <c r="AA26" i="8" s="1"/>
  <c r="AA27" i="8"/>
  <c r="Z44" i="8"/>
  <c r="AA44" i="8" s="1"/>
  <c r="AA75" i="8" l="1"/>
  <c r="E113" i="1"/>
  <c r="E21" i="8" l="1"/>
  <c r="Y52" i="10" l="1"/>
  <c r="Z52" i="10" s="1"/>
  <c r="Y53" i="10"/>
  <c r="Z53" i="10" s="1"/>
  <c r="Y54" i="10"/>
  <c r="Z54" i="10" s="1"/>
  <c r="Y55" i="10"/>
  <c r="Z55" i="10" s="1"/>
  <c r="P17" i="17"/>
  <c r="Q17" i="17"/>
  <c r="R17" i="17"/>
  <c r="S17" i="17"/>
  <c r="T17" i="17"/>
  <c r="U17" i="17"/>
  <c r="D11" i="20" l="1"/>
  <c r="D5" i="20" s="1"/>
  <c r="C21" i="17" s="1"/>
  <c r="Z139" i="14" l="1"/>
  <c r="AA139" i="14" s="1"/>
  <c r="Y73" i="10" l="1"/>
  <c r="Z73" i="10" s="1"/>
  <c r="Z58" i="10"/>
  <c r="Y56" i="10"/>
  <c r="Z56" i="10" s="1"/>
  <c r="Y57" i="10"/>
  <c r="Z57" i="10" s="1"/>
  <c r="Y69" i="10" l="1"/>
  <c r="Z69" i="10" s="1"/>
  <c r="Y70" i="10"/>
  <c r="Z70" i="10" s="1"/>
  <c r="Y71" i="10"/>
  <c r="Z71" i="10" s="1"/>
  <c r="Y72" i="10"/>
  <c r="Z72" i="10" s="1"/>
  <c r="Y43" i="10" l="1"/>
  <c r="Z43" i="10" s="1"/>
  <c r="Y44" i="10"/>
  <c r="Y45" i="10"/>
  <c r="Z45" i="10" s="1"/>
  <c r="Y46" i="10"/>
  <c r="Z46" i="10" s="1"/>
  <c r="Y47" i="10"/>
  <c r="Z47" i="10" s="1"/>
  <c r="Y48" i="10"/>
  <c r="Z48" i="10" s="1"/>
  <c r="Y49" i="10"/>
  <c r="Z49" i="10" s="1"/>
  <c r="Y50" i="10"/>
  <c r="Z50" i="10" s="1"/>
  <c r="Y51" i="10"/>
  <c r="Z51" i="10" s="1"/>
  <c r="Z73" i="14" l="1"/>
  <c r="AA73" i="14" s="1"/>
  <c r="Z74" i="14"/>
  <c r="AA74" i="14" s="1"/>
  <c r="Z75" i="14"/>
  <c r="AA75" i="14" s="1"/>
  <c r="M72" i="14"/>
  <c r="L72" i="14"/>
  <c r="K61" i="10" l="1"/>
  <c r="L61" i="10"/>
  <c r="Y61" i="10" s="1"/>
  <c r="Z61" i="10" s="1"/>
  <c r="E89" i="1" l="1"/>
  <c r="Z132" i="14"/>
  <c r="AA132" i="14" s="1"/>
  <c r="Z133" i="14"/>
  <c r="AA133" i="14" s="1"/>
  <c r="Z134" i="14"/>
  <c r="AA134" i="14" s="1"/>
  <c r="Z135" i="14"/>
  <c r="AA135" i="14" s="1"/>
  <c r="Z61" i="14" l="1"/>
  <c r="AA61" i="14" s="1"/>
  <c r="Z62" i="14"/>
  <c r="AA62" i="14" s="1"/>
  <c r="Z63" i="14"/>
  <c r="AA63" i="14" s="1"/>
  <c r="J52" i="14"/>
  <c r="Z52" i="14" s="1"/>
  <c r="AA52" i="14" s="1"/>
  <c r="Z48" i="8" l="1"/>
  <c r="Z49" i="8"/>
  <c r="AA49" i="8" s="1"/>
  <c r="Z52" i="8"/>
  <c r="AA52" i="8" s="1"/>
  <c r="AA22" i="14"/>
  <c r="Z23" i="14"/>
  <c r="AA23" i="14" s="1"/>
  <c r="Z25" i="14"/>
  <c r="AA25" i="14" s="1"/>
  <c r="Z65" i="14"/>
  <c r="I24" i="14" l="1"/>
  <c r="D36" i="17" l="1"/>
  <c r="E36" i="17" s="1"/>
  <c r="F36" i="17" s="1"/>
  <c r="G36" i="17" s="1"/>
  <c r="H36" i="17" s="1"/>
  <c r="I36" i="17" l="1"/>
  <c r="Y40" i="17"/>
  <c r="Z40" i="17" s="1"/>
  <c r="AA40" i="17" s="1"/>
  <c r="AB40" i="17" s="1"/>
  <c r="Z3" i="14"/>
  <c r="AA3" i="14" s="1"/>
  <c r="Z4" i="14"/>
  <c r="AA4" i="14" s="1"/>
  <c r="Z9" i="14"/>
  <c r="AA9" i="14" s="1"/>
  <c r="Z10" i="14"/>
  <c r="AA10" i="14" s="1"/>
  <c r="Z66" i="14"/>
  <c r="AA66" i="14" s="1"/>
  <c r="Z67" i="14"/>
  <c r="AA67" i="14" s="1"/>
  <c r="Z69" i="14"/>
  <c r="AA69" i="14" s="1"/>
  <c r="Z70" i="14"/>
  <c r="AA70" i="14" s="1"/>
  <c r="Z71" i="14"/>
  <c r="AA71" i="14" s="1"/>
  <c r="Z72" i="14"/>
  <c r="AA72" i="14" s="1"/>
  <c r="Z87" i="14"/>
  <c r="AA87" i="14" s="1"/>
  <c r="Z88" i="14"/>
  <c r="Z89" i="14"/>
  <c r="Z90" i="14"/>
  <c r="AA90" i="14" s="1"/>
  <c r="Z91" i="14"/>
  <c r="AA91" i="14" s="1"/>
  <c r="Z92" i="14"/>
  <c r="AA92" i="14" s="1"/>
  <c r="Z93" i="14"/>
  <c r="AA93" i="14" s="1"/>
  <c r="Z94" i="14"/>
  <c r="AA94" i="14" s="1"/>
  <c r="Z95" i="14"/>
  <c r="AA95" i="14" s="1"/>
  <c r="Z96" i="14"/>
  <c r="AA96" i="14" s="1"/>
  <c r="Z97" i="14"/>
  <c r="AA97" i="14" s="1"/>
  <c r="Z98" i="14"/>
  <c r="AA98" i="14" s="1"/>
  <c r="Z110" i="14"/>
  <c r="Z111" i="14"/>
  <c r="Z112" i="14"/>
  <c r="Z113" i="14"/>
  <c r="AA113" i="14" s="1"/>
  <c r="Z114" i="14"/>
  <c r="AA114" i="14" s="1"/>
  <c r="Z115" i="14"/>
  <c r="AA115" i="14" s="1"/>
  <c r="Z116" i="14"/>
  <c r="AA116" i="14" s="1"/>
  <c r="Z117" i="14"/>
  <c r="AA117" i="14" s="1"/>
  <c r="Z118" i="14"/>
  <c r="AA118" i="14" s="1"/>
  <c r="Z119" i="14"/>
  <c r="AA119" i="14" s="1"/>
  <c r="Z120" i="14"/>
  <c r="AA120" i="14" s="1"/>
  <c r="Z121" i="14"/>
  <c r="AA121" i="14" s="1"/>
  <c r="Z123" i="14"/>
  <c r="AA123" i="14" s="1"/>
  <c r="Z124" i="14"/>
  <c r="AA124" i="14" s="1"/>
  <c r="Z125" i="14"/>
  <c r="AA125" i="14" s="1"/>
  <c r="Z126" i="14"/>
  <c r="AA126" i="14" s="1"/>
  <c r="Z127" i="14"/>
  <c r="AA127" i="14" s="1"/>
  <c r="Z128" i="14"/>
  <c r="AA128" i="14" s="1"/>
  <c r="Z129" i="14"/>
  <c r="AA129" i="14" s="1"/>
  <c r="Z130" i="14"/>
  <c r="AA130" i="14" s="1"/>
  <c r="Z131" i="14"/>
  <c r="AA131" i="14" s="1"/>
  <c r="Z136" i="14"/>
  <c r="AA136" i="14" s="1"/>
  <c r="Z137" i="14"/>
  <c r="AA137" i="14" s="1"/>
  <c r="Z138" i="14"/>
  <c r="AA138" i="14" s="1"/>
  <c r="Z140" i="14"/>
  <c r="AA140" i="14" s="1"/>
  <c r="Z141" i="14"/>
  <c r="Z142" i="14"/>
  <c r="AA3" i="8"/>
  <c r="Z8" i="8"/>
  <c r="AA8" i="8" s="1"/>
  <c r="Z11" i="8"/>
  <c r="AA11" i="8" s="1"/>
  <c r="Z12" i="8"/>
  <c r="AA12" i="8" s="1"/>
  <c r="Z14" i="8"/>
  <c r="AA14" i="8" s="1"/>
  <c r="Z15" i="8"/>
  <c r="AA15" i="8" s="1"/>
  <c r="AA21" i="8"/>
  <c r="AA22" i="8"/>
  <c r="Z46" i="8"/>
  <c r="AA46" i="8" s="1"/>
  <c r="Z47" i="8"/>
  <c r="AA47" i="8" s="1"/>
  <c r="AA48" i="8"/>
  <c r="Z50" i="8"/>
  <c r="AA50" i="8" s="1"/>
  <c r="Z51" i="8"/>
  <c r="AA51" i="8" s="1"/>
  <c r="Z54" i="8"/>
  <c r="AA54" i="8" s="1"/>
  <c r="Z55" i="8"/>
  <c r="AA55" i="8" s="1"/>
  <c r="Z56" i="8"/>
  <c r="AA56" i="8" s="1"/>
  <c r="Z57" i="8"/>
  <c r="AA57" i="8" s="1"/>
  <c r="Z60" i="8"/>
  <c r="AA60" i="8" s="1"/>
  <c r="Z61" i="8"/>
  <c r="AA61" i="8" s="1"/>
  <c r="Z62" i="8"/>
  <c r="AA62" i="8" s="1"/>
  <c r="Z63" i="8"/>
  <c r="Z64" i="8"/>
  <c r="AA64" i="8" s="1"/>
  <c r="Z65" i="8"/>
  <c r="Z66" i="8"/>
  <c r="Z67" i="8"/>
  <c r="AA67" i="8" s="1"/>
  <c r="Z78" i="8"/>
  <c r="AA78" i="8" s="1"/>
  <c r="Z81" i="8"/>
  <c r="AA81" i="8" s="1"/>
  <c r="J36" i="17" l="1"/>
  <c r="Y41" i="17"/>
  <c r="H12" i="1"/>
  <c r="H30" i="14"/>
  <c r="I30" i="14"/>
  <c r="K36" i="17" l="1"/>
  <c r="Y42" i="17"/>
  <c r="Z30" i="14"/>
  <c r="AA30" i="14" s="1"/>
  <c r="Z13" i="8"/>
  <c r="AA13" i="8" s="1"/>
  <c r="L36" i="17" l="1"/>
  <c r="Y43" i="17"/>
  <c r="Z99" i="14"/>
  <c r="Z100" i="14"/>
  <c r="Y44" i="17" l="1"/>
  <c r="M36" i="17"/>
  <c r="Z68" i="14"/>
  <c r="AA68" i="14" s="1"/>
  <c r="N36" i="17" l="1"/>
  <c r="Y45" i="17"/>
  <c r="R80" i="8"/>
  <c r="N80" i="8"/>
  <c r="O80" i="8"/>
  <c r="P80" i="8"/>
  <c r="O36" i="17" l="1"/>
  <c r="P36" i="17" s="1"/>
  <c r="Q36" i="17" s="1"/>
  <c r="R36" i="17" s="1"/>
  <c r="S36" i="17" s="1"/>
  <c r="T36" i="17" s="1"/>
  <c r="U36" i="17" s="1"/>
  <c r="Y46" i="17"/>
  <c r="P79" i="8"/>
  <c r="O79" i="8"/>
  <c r="N79" i="8"/>
  <c r="R79" i="8"/>
  <c r="Z80" i="8"/>
  <c r="P8" i="17" l="1"/>
  <c r="R6" i="8"/>
  <c r="L8" i="17"/>
  <c r="N6" i="8"/>
  <c r="M8" i="17"/>
  <c r="O6" i="8"/>
  <c r="N8" i="17"/>
  <c r="P6" i="8"/>
  <c r="Z79" i="8"/>
  <c r="G8" i="1"/>
  <c r="E80" i="8"/>
  <c r="E200" i="1"/>
  <c r="E72" i="8"/>
  <c r="AA72" i="8" s="1"/>
  <c r="F13" i="14"/>
  <c r="E5" i="8" l="1"/>
  <c r="E79" i="8"/>
  <c r="AA79" i="8" s="1"/>
  <c r="H8" i="1"/>
  <c r="I8" i="1" s="1"/>
  <c r="E71" i="8"/>
  <c r="AA71" i="8" s="1"/>
  <c r="E199" i="1"/>
  <c r="AA80" i="8"/>
  <c r="D10" i="20"/>
  <c r="D4" i="20" s="1"/>
  <c r="C20" i="17" s="1"/>
  <c r="D6" i="20" l="1"/>
  <c r="K122" i="14"/>
  <c r="Z122" i="14" s="1"/>
  <c r="AA122" i="14" s="1"/>
  <c r="J48" i="14" l="1"/>
  <c r="Z48" i="14" s="1"/>
  <c r="E48" i="14"/>
  <c r="F6" i="14"/>
  <c r="G6" i="14"/>
  <c r="H6" i="14"/>
  <c r="I6" i="14"/>
  <c r="J6" i="14"/>
  <c r="K6" i="14"/>
  <c r="L6" i="14"/>
  <c r="O6" i="14"/>
  <c r="P6" i="14"/>
  <c r="Q6" i="14"/>
  <c r="O13" i="17" s="1"/>
  <c r="R6" i="14"/>
  <c r="P13" i="17" s="1"/>
  <c r="S6" i="14"/>
  <c r="Q13" i="17" s="1"/>
  <c r="T6" i="14"/>
  <c r="R13" i="17" s="1"/>
  <c r="U6" i="14"/>
  <c r="S13" i="17" s="1"/>
  <c r="V6" i="14"/>
  <c r="T13" i="17" s="1"/>
  <c r="W6" i="14"/>
  <c r="U13" i="17" s="1"/>
  <c r="AA48" i="14" l="1"/>
  <c r="F7" i="14"/>
  <c r="K28" i="1"/>
  <c r="D44" i="10" l="1"/>
  <c r="Z44" i="10" s="1"/>
  <c r="Z68" i="10" l="1"/>
  <c r="Y74" i="10"/>
  <c r="Y75" i="10"/>
  <c r="Z75" i="10" s="1"/>
  <c r="Y76" i="10"/>
  <c r="Z76" i="10" s="1"/>
  <c r="Y77" i="10"/>
  <c r="Z77" i="10" s="1"/>
  <c r="Y78" i="10"/>
  <c r="Y79" i="10"/>
  <c r="Y80" i="10"/>
  <c r="Y81" i="10"/>
  <c r="L64" i="14"/>
  <c r="M64" i="14"/>
  <c r="N64" i="14"/>
  <c r="K64" i="14"/>
  <c r="Z143" i="14"/>
  <c r="Z64" i="14" l="1"/>
  <c r="AA64" i="14" s="1"/>
  <c r="Z74" i="10"/>
  <c r="E9" i="8" l="1"/>
  <c r="AA65" i="8" l="1"/>
  <c r="Z9" i="8"/>
  <c r="AA9" i="8" s="1"/>
  <c r="E188" i="1" l="1"/>
  <c r="E187" i="1" l="1"/>
  <c r="I21" i="10"/>
  <c r="D23" i="10"/>
  <c r="D5" i="10" s="1"/>
  <c r="Z5" i="10" l="1"/>
  <c r="D22" i="10"/>
  <c r="D4" i="10" s="1"/>
  <c r="D6" i="10" l="1"/>
  <c r="G12" i="1"/>
  <c r="E12" i="1" l="1"/>
  <c r="Z79" i="10" l="1"/>
  <c r="Z80" i="10"/>
  <c r="Z81" i="10" l="1"/>
  <c r="Z78" i="10"/>
  <c r="E14" i="1" l="1"/>
  <c r="E65" i="14" l="1"/>
  <c r="E144" i="1"/>
  <c r="AA65" i="14" l="1"/>
  <c r="E143" i="1"/>
  <c r="E66" i="8"/>
  <c r="E4" i="8" s="1"/>
  <c r="AA66" i="8" l="1"/>
  <c r="AA63" i="8"/>
  <c r="Z45" i="8" l="1"/>
  <c r="AA45" i="8" s="1"/>
  <c r="AA141" i="14" l="1"/>
  <c r="AA142" i="14"/>
  <c r="E143" i="14"/>
  <c r="AA143" i="14" s="1"/>
  <c r="H104" i="14"/>
  <c r="G104" i="14"/>
  <c r="Z104" i="14" s="1"/>
  <c r="AA104" i="14" s="1"/>
  <c r="T9" i="17" l="1"/>
  <c r="U9" i="17" l="1"/>
  <c r="S9" i="17"/>
  <c r="C22" i="17" l="1"/>
  <c r="J7" i="20"/>
  <c r="K7" i="20" s="1"/>
  <c r="L7" i="20" s="1"/>
  <c r="M7" i="20" s="1"/>
  <c r="N7" i="20" s="1"/>
  <c r="O7" i="20" s="1"/>
  <c r="P7" i="20" s="1"/>
  <c r="Q7" i="20" s="1"/>
  <c r="R7" i="20" s="1"/>
  <c r="S7" i="20" s="1"/>
  <c r="T7" i="20" s="1"/>
  <c r="U7" i="20" s="1"/>
  <c r="V7" i="20" s="1"/>
  <c r="E110" i="1"/>
  <c r="E109" i="1" l="1"/>
  <c r="Z59" i="8" l="1"/>
  <c r="AA59" i="8" s="1"/>
  <c r="Y4" i="10"/>
  <c r="Z4" i="10" s="1"/>
  <c r="N6" i="14"/>
  <c r="E6" i="8" l="1"/>
  <c r="Z58" i="8"/>
  <c r="AA58" i="8" s="1"/>
  <c r="Z5" i="8"/>
  <c r="AA5" i="8" s="1"/>
  <c r="M6" i="14"/>
  <c r="Z6" i="8" l="1"/>
  <c r="Z6" i="14"/>
  <c r="Z4" i="8"/>
  <c r="Z6" i="1" l="1"/>
  <c r="P154" i="1"/>
  <c r="E89" i="14" l="1"/>
  <c r="E152" i="1"/>
  <c r="E176" i="1"/>
  <c r="E148" i="1"/>
  <c r="E136" i="1"/>
  <c r="Q170" i="1"/>
  <c r="R170" i="1"/>
  <c r="S170" i="1"/>
  <c r="T170" i="1"/>
  <c r="E172" i="1"/>
  <c r="E156" i="1"/>
  <c r="AA89" i="14" l="1"/>
  <c r="AA12" i="14"/>
  <c r="E155" i="1"/>
  <c r="E147" i="1"/>
  <c r="E151" i="1"/>
  <c r="E171" i="1"/>
  <c r="E135" i="1"/>
  <c r="E175" i="1"/>
  <c r="E88" i="14"/>
  <c r="AA88" i="14" l="1"/>
  <c r="E94" i="1"/>
  <c r="E6" i="1" l="1"/>
  <c r="AA6" i="1"/>
  <c r="E93" i="1"/>
  <c r="H24" i="14" l="1"/>
  <c r="G24" i="14"/>
  <c r="Z24" i="14" s="1"/>
  <c r="AA24" i="14" s="1"/>
  <c r="D17" i="17" l="1"/>
  <c r="E17" i="17"/>
  <c r="F17" i="17"/>
  <c r="G17" i="17"/>
  <c r="H17" i="17"/>
  <c r="I17" i="17"/>
  <c r="K17" i="17"/>
  <c r="L17" i="17"/>
  <c r="M17" i="17"/>
  <c r="N17" i="17"/>
  <c r="O17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P18" i="17" s="1"/>
  <c r="Q16" i="17"/>
  <c r="Q18" i="17" s="1"/>
  <c r="R16" i="17"/>
  <c r="R18" i="17" s="1"/>
  <c r="S16" i="17"/>
  <c r="S18" i="17" s="1"/>
  <c r="T16" i="17"/>
  <c r="T18" i="17" s="1"/>
  <c r="U16" i="17"/>
  <c r="U18" i="17" s="1"/>
  <c r="D31" i="10"/>
  <c r="N18" i="17" l="1"/>
  <c r="L18" i="17"/>
  <c r="G18" i="17"/>
  <c r="E18" i="17"/>
  <c r="I18" i="17"/>
  <c r="K18" i="17"/>
  <c r="H18" i="17"/>
  <c r="F18" i="17"/>
  <c r="O18" i="17"/>
  <c r="M18" i="17"/>
  <c r="D18" i="17"/>
  <c r="C17" i="17" l="1"/>
  <c r="E112" i="14"/>
  <c r="E100" i="14" s="1"/>
  <c r="AA100" i="14" s="1"/>
  <c r="E111" i="14"/>
  <c r="E99" i="14" s="1"/>
  <c r="AA99" i="14" s="1"/>
  <c r="E5" i="14" l="1"/>
  <c r="AA111" i="14"/>
  <c r="AA112" i="14"/>
  <c r="E110" i="14"/>
  <c r="AA110" i="14" s="1"/>
  <c r="D13" i="17"/>
  <c r="E13" i="17"/>
  <c r="L13" i="17"/>
  <c r="M13" i="17"/>
  <c r="N13" i="17"/>
  <c r="E101" i="14" l="1"/>
  <c r="E6" i="14"/>
  <c r="AA6" i="14" s="1"/>
  <c r="F102" i="14"/>
  <c r="F13" i="17"/>
  <c r="Z101" i="14" l="1"/>
  <c r="AA101" i="14" s="1"/>
  <c r="C13" i="17"/>
  <c r="G102" i="14"/>
  <c r="H102" i="14" s="1"/>
  <c r="I102" i="14" s="1"/>
  <c r="J102" i="14" s="1"/>
  <c r="K102" i="14" s="1"/>
  <c r="L102" i="14" s="1"/>
  <c r="M102" i="14" s="1"/>
  <c r="N102" i="14" s="1"/>
  <c r="O102" i="14" s="1"/>
  <c r="P102" i="14" s="1"/>
  <c r="D12" i="17"/>
  <c r="Q102" i="14" l="1"/>
  <c r="R102" i="14" s="1"/>
  <c r="S102" i="14" s="1"/>
  <c r="D9" i="17"/>
  <c r="E9" i="17"/>
  <c r="T102" i="14" l="1"/>
  <c r="U102" i="14" s="1"/>
  <c r="V102" i="14" s="1"/>
  <c r="W102" i="14" s="1"/>
  <c r="Z102" i="14"/>
  <c r="AA102" i="14" s="1"/>
  <c r="J13" i="17"/>
  <c r="I13" i="17"/>
  <c r="H13" i="17"/>
  <c r="K13" i="17"/>
  <c r="U10" i="17"/>
  <c r="G7" i="8"/>
  <c r="T10" i="17"/>
  <c r="G13" i="17"/>
  <c r="D5" i="17"/>
  <c r="D27" i="17" s="1"/>
  <c r="E5" i="17"/>
  <c r="E27" i="17" s="1"/>
  <c r="F5" i="17"/>
  <c r="G5" i="17"/>
  <c r="Q150" i="1"/>
  <c r="Q146" i="1"/>
  <c r="G9" i="17" l="1"/>
  <c r="G27" i="17" s="1"/>
  <c r="F9" i="17"/>
  <c r="F27" i="17" s="1"/>
  <c r="P9" i="17"/>
  <c r="K9" i="17"/>
  <c r="H9" i="17"/>
  <c r="L9" i="17"/>
  <c r="R9" i="17"/>
  <c r="N9" i="17"/>
  <c r="Q9" i="17"/>
  <c r="O9" i="17"/>
  <c r="I9" i="17"/>
  <c r="J9" i="17"/>
  <c r="H7" i="8" l="1"/>
  <c r="D28" i="17"/>
  <c r="M9" i="17"/>
  <c r="S10" i="17"/>
  <c r="F13" i="1"/>
  <c r="I7" i="8" l="1"/>
  <c r="J7" i="8" s="1"/>
  <c r="K7" i="8" s="1"/>
  <c r="L7" i="8" s="1"/>
  <c r="M7" i="8" s="1"/>
  <c r="N7" i="8" s="1"/>
  <c r="O7" i="8" s="1"/>
  <c r="E28" i="17"/>
  <c r="F28" i="17" s="1"/>
  <c r="I5" i="17"/>
  <c r="I27" i="17" s="1"/>
  <c r="E13" i="1"/>
  <c r="J5" i="17"/>
  <c r="T5" i="17"/>
  <c r="T27" i="17" s="1"/>
  <c r="U5" i="17"/>
  <c r="U27" i="17" s="1"/>
  <c r="S5" i="17"/>
  <c r="S27" i="17" s="1"/>
  <c r="E4" i="17"/>
  <c r="Q5" i="17"/>
  <c r="Q27" i="17" s="1"/>
  <c r="M5" i="17"/>
  <c r="M27" i="17" s="1"/>
  <c r="K5" i="17"/>
  <c r="K27" i="17" s="1"/>
  <c r="P5" i="17"/>
  <c r="P27" i="17" s="1"/>
  <c r="L5" i="17"/>
  <c r="L27" i="17" s="1"/>
  <c r="E7" i="1" l="1"/>
  <c r="D4" i="17"/>
  <c r="D24" i="17" s="1"/>
  <c r="G28" i="17"/>
  <c r="T6" i="17"/>
  <c r="G4" i="17"/>
  <c r="F4" i="17"/>
  <c r="R5" i="17"/>
  <c r="R27" i="17" s="1"/>
  <c r="R4" i="17"/>
  <c r="O4" i="17"/>
  <c r="S4" i="17"/>
  <c r="L4" i="17"/>
  <c r="P4" i="17"/>
  <c r="T4" i="17"/>
  <c r="Q4" i="17"/>
  <c r="F7" i="10"/>
  <c r="D30" i="17" l="1"/>
  <c r="D25" i="17"/>
  <c r="U4" i="17"/>
  <c r="M4" i="17"/>
  <c r="N4" i="17"/>
  <c r="S6" i="17"/>
  <c r="U6" i="17"/>
  <c r="D31" i="17" l="1"/>
  <c r="X41" i="17" s="1"/>
  <c r="Z41" i="17" s="1"/>
  <c r="AA41" i="17" s="1"/>
  <c r="AB41" i="17" s="1"/>
  <c r="D40" i="17"/>
  <c r="D37" i="17" l="1"/>
  <c r="P7" i="8" l="1"/>
  <c r="E9" i="10"/>
  <c r="Y9" i="10" s="1"/>
  <c r="D9" i="10"/>
  <c r="Z9" i="10" l="1"/>
  <c r="Q7" i="8"/>
  <c r="E7" i="14" l="1"/>
  <c r="R7" i="8"/>
  <c r="S7" i="8" s="1"/>
  <c r="T7" i="8" s="1"/>
  <c r="U7" i="8" s="1"/>
  <c r="V7" i="8" s="1"/>
  <c r="W7" i="8" s="1"/>
  <c r="Z7" i="8" s="1"/>
  <c r="AA7" i="8" s="1"/>
  <c r="Z6" i="10"/>
  <c r="E13" i="14"/>
  <c r="C16" i="17"/>
  <c r="C12" i="17"/>
  <c r="C14" i="17" l="1"/>
  <c r="C18" i="17" l="1"/>
  <c r="O10" i="17"/>
  <c r="P10" i="17"/>
  <c r="Q10" i="17"/>
  <c r="R10" i="17"/>
  <c r="L10" i="17"/>
  <c r="M10" i="17"/>
  <c r="N10" i="17"/>
  <c r="G10" i="17"/>
  <c r="H10" i="17"/>
  <c r="I10" i="17" l="1"/>
  <c r="Q6" i="17"/>
  <c r="F10" i="17"/>
  <c r="K10" i="17"/>
  <c r="J10" i="17"/>
  <c r="R6" i="17"/>
  <c r="M6" i="17" l="1"/>
  <c r="P6" i="17"/>
  <c r="L6" i="17"/>
  <c r="G7" i="10" l="1"/>
  <c r="H7" i="10" l="1"/>
  <c r="I7" i="10" l="1"/>
  <c r="J7" i="10" l="1"/>
  <c r="F6" i="17" l="1"/>
  <c r="G6" i="17"/>
  <c r="D6" i="17" l="1"/>
  <c r="E6" i="17"/>
  <c r="E10" i="17" l="1"/>
  <c r="D10" i="17"/>
  <c r="D14" i="17" l="1"/>
  <c r="H5" i="17" l="1"/>
  <c r="H27" i="17" s="1"/>
  <c r="H28" i="17" l="1"/>
  <c r="I28" i="17" l="1"/>
  <c r="K4" i="17" l="1"/>
  <c r="K6" i="17" l="1"/>
  <c r="J17" i="17" l="1"/>
  <c r="J27" i="17" l="1"/>
  <c r="J18" i="17"/>
  <c r="K7" i="10"/>
  <c r="L7" i="10" s="1"/>
  <c r="M7" i="10" l="1"/>
  <c r="N7" i="10" s="1"/>
  <c r="O7" i="10" s="1"/>
  <c r="P7" i="10" s="1"/>
  <c r="Q7" i="10" s="1"/>
  <c r="R7" i="10" s="1"/>
  <c r="S7" i="10" s="1"/>
  <c r="T7" i="10" s="1"/>
  <c r="U7" i="10" s="1"/>
  <c r="V7" i="10" s="1"/>
  <c r="Y7" i="10" s="1"/>
  <c r="Z7" i="10" s="1"/>
  <c r="J28" i="17"/>
  <c r="K28" i="17" l="1"/>
  <c r="L28" i="17" l="1"/>
  <c r="M28" i="17" l="1"/>
  <c r="C9" i="17" l="1"/>
  <c r="AA4" i="8" l="1"/>
  <c r="C8" i="17"/>
  <c r="AA6" i="8"/>
  <c r="C10" i="17" l="1"/>
  <c r="Z53" i="8" l="1"/>
  <c r="AA53" i="8" s="1"/>
  <c r="C4" i="17" l="1"/>
  <c r="C24" i="17" s="1"/>
  <c r="H4" i="17" l="1"/>
  <c r="H6" i="17" l="1"/>
  <c r="J8" i="1"/>
  <c r="N13" i="14" l="1"/>
  <c r="V13" i="14"/>
  <c r="L13" i="14"/>
  <c r="R13" i="14"/>
  <c r="W13" i="14"/>
  <c r="J13" i="14"/>
  <c r="T13" i="14"/>
  <c r="M13" i="14"/>
  <c r="AA11" i="14"/>
  <c r="O13" i="14"/>
  <c r="K13" i="14"/>
  <c r="U13" i="14"/>
  <c r="H13" i="14"/>
  <c r="Q13" i="14"/>
  <c r="P13" i="14"/>
  <c r="I13" i="14"/>
  <c r="S13" i="14"/>
  <c r="W7" i="14"/>
  <c r="U14" i="17" s="1"/>
  <c r="T7" i="14"/>
  <c r="R14" i="17" s="1"/>
  <c r="T12" i="17"/>
  <c r="T24" i="17" s="1"/>
  <c r="G13" i="14"/>
  <c r="Q7" i="14"/>
  <c r="O14" i="17" s="1"/>
  <c r="O7" i="14"/>
  <c r="M14" i="17" s="1"/>
  <c r="N7" i="14"/>
  <c r="L14" i="17" s="1"/>
  <c r="S7" i="14"/>
  <c r="Q14" i="17" s="1"/>
  <c r="M7" i="14"/>
  <c r="K14" i="17" s="1"/>
  <c r="R7" i="14"/>
  <c r="P14" i="17" s="1"/>
  <c r="U7" i="14"/>
  <c r="S14" i="17" s="1"/>
  <c r="P7" i="14"/>
  <c r="N14" i="17" s="1"/>
  <c r="L7" i="14"/>
  <c r="J14" i="17" s="1"/>
  <c r="K7" i="14"/>
  <c r="I14" i="17" s="1"/>
  <c r="H7" i="14"/>
  <c r="F14" i="17" s="1"/>
  <c r="I7" i="14"/>
  <c r="G14" i="17" s="1"/>
  <c r="J7" i="14"/>
  <c r="H14" i="17" s="1"/>
  <c r="Z13" i="14" l="1"/>
  <c r="AA13" i="14" s="1"/>
  <c r="Z5" i="14"/>
  <c r="AA5" i="14" s="1"/>
  <c r="Q12" i="17"/>
  <c r="Q24" i="17" s="1"/>
  <c r="O12" i="17"/>
  <c r="O24" i="17" s="1"/>
  <c r="G14" i="14"/>
  <c r="H14" i="14" s="1"/>
  <c r="I14" i="14" s="1"/>
  <c r="J14" i="14" s="1"/>
  <c r="K14" i="14" s="1"/>
  <c r="U12" i="17"/>
  <c r="U24" i="17" s="1"/>
  <c r="F12" i="17"/>
  <c r="F24" i="17" s="1"/>
  <c r="F30" i="17" s="1"/>
  <c r="F40" i="17" s="1"/>
  <c r="I12" i="17"/>
  <c r="S12" i="17"/>
  <c r="S24" i="17" s="1"/>
  <c r="S30" i="17" s="1"/>
  <c r="S51" i="17" s="1"/>
  <c r="P12" i="17"/>
  <c r="P24" i="17" s="1"/>
  <c r="P30" i="17" s="1"/>
  <c r="P48" i="17" s="1"/>
  <c r="P49" i="17" s="1"/>
  <c r="P50" i="17" s="1"/>
  <c r="P51" i="17" s="1"/>
  <c r="P52" i="17" s="1"/>
  <c r="L12" i="17"/>
  <c r="L24" i="17" s="1"/>
  <c r="G7" i="14"/>
  <c r="E12" i="17"/>
  <c r="E24" i="17" s="1"/>
  <c r="H12" i="17"/>
  <c r="H24" i="17" s="1"/>
  <c r="G12" i="17"/>
  <c r="G24" i="17" s="1"/>
  <c r="J12" i="17"/>
  <c r="N12" i="17"/>
  <c r="N24" i="17" s="1"/>
  <c r="K12" i="17"/>
  <c r="K24" i="17" s="1"/>
  <c r="Q30" i="17"/>
  <c r="Q49" i="17" s="1"/>
  <c r="T30" i="17"/>
  <c r="T52" i="17" s="1"/>
  <c r="T53" i="17" s="1"/>
  <c r="V7" i="14"/>
  <c r="T14" i="17" s="1"/>
  <c r="M12" i="17"/>
  <c r="M24" i="17" s="1"/>
  <c r="R12" i="17"/>
  <c r="R24" i="17" s="1"/>
  <c r="U30" i="17"/>
  <c r="U53" i="17" s="1"/>
  <c r="L14" i="14" l="1"/>
  <c r="M14" i="14" s="1"/>
  <c r="N14" i="14" s="1"/>
  <c r="O14" i="14" s="1"/>
  <c r="P14" i="14" s="1"/>
  <c r="Q14" i="14" s="1"/>
  <c r="R14" i="14" s="1"/>
  <c r="S14" i="14" s="1"/>
  <c r="T14" i="14" s="1"/>
  <c r="U14" i="14" s="1"/>
  <c r="V14" i="14" s="1"/>
  <c r="W14" i="14" s="1"/>
  <c r="Z14" i="14"/>
  <c r="AA14" i="14" s="1"/>
  <c r="L30" i="17"/>
  <c r="L44" i="17" s="1"/>
  <c r="L45" i="17" s="1"/>
  <c r="L46" i="17" s="1"/>
  <c r="L47" i="17" s="1"/>
  <c r="L48" i="17" s="1"/>
  <c r="R30" i="17"/>
  <c r="R50" i="17" s="1"/>
  <c r="G30" i="17"/>
  <c r="E25" i="17"/>
  <c r="F25" i="17" s="1"/>
  <c r="G25" i="17" s="1"/>
  <c r="H25" i="17" s="1"/>
  <c r="E30" i="17"/>
  <c r="E31" i="17" s="1"/>
  <c r="S52" i="17"/>
  <c r="S53" i="17"/>
  <c r="F41" i="17"/>
  <c r="F42" i="17"/>
  <c r="M30" i="17"/>
  <c r="M45" i="17" s="1"/>
  <c r="M46" i="17" s="1"/>
  <c r="M47" i="17" s="1"/>
  <c r="M48" i="17" s="1"/>
  <c r="M49" i="17" s="1"/>
  <c r="Q52" i="17"/>
  <c r="Q51" i="17"/>
  <c r="Q50" i="17"/>
  <c r="Q53" i="17"/>
  <c r="K30" i="17"/>
  <c r="K43" i="17" s="1"/>
  <c r="H30" i="17"/>
  <c r="E14" i="17"/>
  <c r="Z7" i="14"/>
  <c r="AA7" i="14" s="1"/>
  <c r="G8" i="14"/>
  <c r="F31" i="17" l="1"/>
  <c r="X42" i="17"/>
  <c r="Z42" i="17" s="1"/>
  <c r="AA42" i="17" s="1"/>
  <c r="AB42" i="17" s="1"/>
  <c r="H40" i="17"/>
  <c r="H41" i="17" s="1"/>
  <c r="H42" i="17" s="1"/>
  <c r="H43" i="17" s="1"/>
  <c r="H44" i="17" s="1"/>
  <c r="H8" i="14"/>
  <c r="I8" i="14" s="1"/>
  <c r="J8" i="14" s="1"/>
  <c r="K8" i="14" s="1"/>
  <c r="L8" i="14" s="1"/>
  <c r="M8" i="14" s="1"/>
  <c r="N8" i="14" s="1"/>
  <c r="O8" i="14" s="1"/>
  <c r="P8" i="14" s="1"/>
  <c r="Q8" i="14" s="1"/>
  <c r="R8" i="14" s="1"/>
  <c r="S8" i="14" s="1"/>
  <c r="T8" i="14" s="1"/>
  <c r="U8" i="14" s="1"/>
  <c r="V8" i="14" s="1"/>
  <c r="W8" i="14" s="1"/>
  <c r="E40" i="17"/>
  <c r="G40" i="17"/>
  <c r="R52" i="17"/>
  <c r="C52" i="17" s="1"/>
  <c r="R51" i="17"/>
  <c r="R53" i="17"/>
  <c r="C53" i="17" s="1"/>
  <c r="K45" i="17"/>
  <c r="K47" i="17"/>
  <c r="K46" i="17"/>
  <c r="K44" i="17"/>
  <c r="G31" i="17" l="1"/>
  <c r="X43" i="17"/>
  <c r="Z43" i="17" s="1"/>
  <c r="AA43" i="17" s="1"/>
  <c r="AB43" i="17" s="1"/>
  <c r="C40" i="17"/>
  <c r="AC40" i="17" s="1"/>
  <c r="E41" i="17"/>
  <c r="Z8" i="14"/>
  <c r="AA8" i="14" s="1"/>
  <c r="G42" i="17"/>
  <c r="G41" i="17"/>
  <c r="G43" i="17"/>
  <c r="E37" i="17"/>
  <c r="AD40" i="17" l="1"/>
  <c r="AE40" i="17"/>
  <c r="X44" i="17"/>
  <c r="Z44" i="17" s="1"/>
  <c r="AA44" i="17" s="1"/>
  <c r="AB44" i="17" s="1"/>
  <c r="H31" i="17"/>
  <c r="X45" i="17" s="1"/>
  <c r="Z45" i="17" s="1"/>
  <c r="AA45" i="17" s="1"/>
  <c r="F37" i="17"/>
  <c r="AF40" i="17"/>
  <c r="AB45" i="17" l="1"/>
  <c r="E5" i="24"/>
  <c r="E7" i="24" s="1"/>
  <c r="G37" i="17"/>
  <c r="E9" i="24" l="1"/>
  <c r="E8" i="24"/>
  <c r="H37" i="17"/>
  <c r="I4" i="17" l="1"/>
  <c r="I24" i="17"/>
  <c r="I25" i="17" s="1"/>
  <c r="Z5" i="1" l="1"/>
  <c r="AA5" i="1" s="1"/>
  <c r="I30" i="17"/>
  <c r="J4" i="17"/>
  <c r="J24" i="17" s="1"/>
  <c r="I31" i="17" l="1"/>
  <c r="X46" i="17" s="1"/>
  <c r="Z46" i="17" s="1"/>
  <c r="J6" i="17"/>
  <c r="J25" i="17"/>
  <c r="K25" i="17" s="1"/>
  <c r="L25" i="17" s="1"/>
  <c r="M25" i="17" s="1"/>
  <c r="N25" i="17" s="1"/>
  <c r="O25" i="17" s="1"/>
  <c r="P25" i="17" s="1"/>
  <c r="Q25" i="17" s="1"/>
  <c r="R25" i="17" s="1"/>
  <c r="S25" i="17" s="1"/>
  <c r="T25" i="17" s="1"/>
  <c r="U25" i="17" s="1"/>
  <c r="J30" i="17"/>
  <c r="K32" i="17" s="1"/>
  <c r="E10" i="24" s="1"/>
  <c r="E11" i="24" s="1"/>
  <c r="I41" i="17"/>
  <c r="I44" i="17" s="1"/>
  <c r="I6" i="17"/>
  <c r="K8" i="1"/>
  <c r="AA46" i="17" l="1"/>
  <c r="AB46" i="17" s="1"/>
  <c r="J42" i="17"/>
  <c r="J43" i="17" s="1"/>
  <c r="J31" i="17"/>
  <c r="K31" i="17" s="1"/>
  <c r="L31" i="17" s="1"/>
  <c r="M31" i="17" s="1"/>
  <c r="L8" i="1"/>
  <c r="M8" i="1" s="1"/>
  <c r="N8" i="1" s="1"/>
  <c r="O8" i="1" s="1"/>
  <c r="I37" i="17"/>
  <c r="I45" i="17"/>
  <c r="C41" i="17"/>
  <c r="AC41" i="17" s="1"/>
  <c r="I42" i="17"/>
  <c r="J45" i="17"/>
  <c r="J44" i="17"/>
  <c r="J46" i="17"/>
  <c r="E14" i="24" l="1"/>
  <c r="E13" i="24"/>
  <c r="E12" i="24"/>
  <c r="AD41" i="17"/>
  <c r="AE41" i="17"/>
  <c r="I43" i="17"/>
  <c r="C43" i="17" s="1"/>
  <c r="AC43" i="17" s="1"/>
  <c r="C42" i="17"/>
  <c r="AC42" i="17" s="1"/>
  <c r="AF41" i="17"/>
  <c r="C44" i="17"/>
  <c r="AC44" i="17" s="1"/>
  <c r="C45" i="17"/>
  <c r="AC45" i="17" s="1"/>
  <c r="J37" i="17"/>
  <c r="AD45" i="17" l="1"/>
  <c r="AE45" i="17"/>
  <c r="AD44" i="17"/>
  <c r="AE44" i="17"/>
  <c r="AD42" i="17"/>
  <c r="AE42" i="17"/>
  <c r="AD43" i="17"/>
  <c r="AE43" i="17"/>
  <c r="K37" i="17"/>
  <c r="AF45" i="17"/>
  <c r="AF44" i="17"/>
  <c r="AF42" i="17"/>
  <c r="AF43" i="17"/>
  <c r="L37" i="17" l="1"/>
  <c r="M37" i="17" l="1"/>
  <c r="O5" i="17" l="1"/>
  <c r="O27" i="17" s="1"/>
  <c r="O30" i="17" s="1"/>
  <c r="O47" i="17" s="1"/>
  <c r="O48" i="17" s="1"/>
  <c r="O49" i="17" s="1"/>
  <c r="O50" i="17" s="1"/>
  <c r="O51" i="17" s="1"/>
  <c r="C51" i="17" s="1"/>
  <c r="O6" i="17" l="1"/>
  <c r="N5" i="17"/>
  <c r="N27" i="17"/>
  <c r="N28" i="17" l="1"/>
  <c r="O28" i="17" s="1"/>
  <c r="P28" i="17" s="1"/>
  <c r="Q28" i="17" s="1"/>
  <c r="R28" i="17" s="1"/>
  <c r="S28" i="17" s="1"/>
  <c r="T28" i="17" s="1"/>
  <c r="U28" i="17" s="1"/>
  <c r="N30" i="17"/>
  <c r="Z7" i="1"/>
  <c r="N31" i="17" l="1"/>
  <c r="O31" i="17" s="1"/>
  <c r="P31" i="17" s="1"/>
  <c r="Q31" i="17" s="1"/>
  <c r="R31" i="17" s="1"/>
  <c r="S31" i="17" s="1"/>
  <c r="T31" i="17" s="1"/>
  <c r="U31" i="17" s="1"/>
  <c r="N6" i="17"/>
  <c r="P8" i="1"/>
  <c r="N46" i="17"/>
  <c r="Q8" i="1" l="1"/>
  <c r="R8" i="1" s="1"/>
  <c r="S8" i="1" s="1"/>
  <c r="T8" i="1" s="1"/>
  <c r="U8" i="1" s="1"/>
  <c r="V8" i="1" s="1"/>
  <c r="W8" i="1" s="1"/>
  <c r="Z8" i="1"/>
  <c r="AA8" i="1" s="1"/>
  <c r="N37" i="17"/>
  <c r="C46" i="17"/>
  <c r="AC46" i="17" s="1"/>
  <c r="N47" i="17"/>
  <c r="AD46" i="17" l="1"/>
  <c r="AE46" i="17"/>
  <c r="C47" i="17"/>
  <c r="N48" i="17"/>
  <c r="AF46" i="17"/>
  <c r="O37" i="17"/>
  <c r="P37" i="17" l="1"/>
  <c r="C48" i="17"/>
  <c r="N49" i="17"/>
  <c r="C49" i="17" l="1"/>
  <c r="N50" i="17"/>
  <c r="C50" i="17" s="1"/>
  <c r="Q37" i="17"/>
  <c r="R37" i="17" l="1"/>
  <c r="S37" i="17" l="1"/>
  <c r="T37" i="17" l="1"/>
  <c r="U37" i="17"/>
  <c r="E124" i="1"/>
  <c r="C5" i="17"/>
  <c r="C27" i="17"/>
  <c r="C30" i="17"/>
  <c r="AA7" i="1" l="1"/>
  <c r="C6" i="17" l="1"/>
</calcChain>
</file>

<file path=xl/comments1.xml><?xml version="1.0" encoding="utf-8"?>
<comments xmlns="http://schemas.openxmlformats.org/spreadsheetml/2006/main">
  <authors>
    <author>Richard Walker</author>
  </authors>
  <commentList>
    <comment ref="C142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See also 13/03439/FUL for relocation of current use</t>
        </r>
      </text>
    </comment>
  </commentList>
</comments>
</file>

<file path=xl/comments2.xml><?xml version="1.0" encoding="utf-8"?>
<comments xmlns="http://schemas.openxmlformats.org/spreadsheetml/2006/main">
  <authors>
    <author>Richard Walker</author>
  </authors>
  <commentList>
    <comment ref="B76" authorId="0">
      <text>
        <r>
          <rPr>
            <b/>
            <sz val="8"/>
            <color indexed="81"/>
            <rFont val="Tahoma"/>
            <family val="2"/>
          </rPr>
          <t>Richard Walker:</t>
        </r>
        <r>
          <rPr>
            <sz val="8"/>
            <color indexed="81"/>
            <rFont val="Tahoma"/>
            <family val="2"/>
          </rPr>
          <t xml:space="preserve">
09/02760/FUL
start made to prevent expiry</t>
        </r>
      </text>
    </comment>
    <comment ref="D91" authorId="0">
      <text>
        <r>
          <rPr>
            <b/>
            <sz val="9"/>
            <color indexed="81"/>
            <rFont val="Tahoma"/>
            <family val="2"/>
          </rPr>
          <t>Richard Walker
land on the market</t>
        </r>
      </text>
    </comment>
  </commentList>
</comments>
</file>

<file path=xl/sharedStrings.xml><?xml version="1.0" encoding="utf-8"?>
<sst xmlns="http://schemas.openxmlformats.org/spreadsheetml/2006/main" count="909" uniqueCount="645">
  <si>
    <t>00/00316/FUL</t>
  </si>
  <si>
    <t>07/02424/EOUT</t>
  </si>
  <si>
    <t>Rural Areas</t>
  </si>
  <si>
    <t>07/00174/RES</t>
  </si>
  <si>
    <t>08/03263/FUL</t>
  </si>
  <si>
    <t>05/02563/FUL</t>
  </si>
  <si>
    <t>Planning Ref</t>
  </si>
  <si>
    <t>Total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</si>
  <si>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</si>
  <si>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</si>
  <si>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</si>
  <si>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</si>
  <si>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</si>
  <si>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</si>
  <si>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</si>
  <si>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</si>
  <si>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19/20</t>
  </si>
  <si>
    <t>20/21</t>
  </si>
  <si>
    <t>21/22</t>
  </si>
  <si>
    <t>22/23</t>
  </si>
  <si>
    <t>23/24</t>
  </si>
  <si>
    <t>24/25</t>
  </si>
  <si>
    <t>25/26</t>
  </si>
  <si>
    <t>Cumulative Delivery</t>
  </si>
  <si>
    <t>06/01733/EOUT</t>
  </si>
  <si>
    <t>Large Sites with PP</t>
  </si>
  <si>
    <t>05/01596/FUL</t>
  </si>
  <si>
    <t>08/01334/FUL</t>
  </si>
  <si>
    <t xml:space="preserve">88 Coronation Avenue </t>
  </si>
  <si>
    <t>07/03640/FUL</t>
  </si>
  <si>
    <t>Small Sites Built</t>
  </si>
  <si>
    <t>Lime Grove School</t>
  </si>
  <si>
    <t>07/02461/FUL</t>
  </si>
  <si>
    <t>07/03670/FUL</t>
  </si>
  <si>
    <t>Byways, Bathwick Street</t>
  </si>
  <si>
    <t>07/01598/FUL</t>
  </si>
  <si>
    <t>08/04139/FUL</t>
  </si>
  <si>
    <t>06/04086/FUL</t>
  </si>
  <si>
    <t>09/02468/FUL</t>
  </si>
  <si>
    <t>09/00124/FUL</t>
  </si>
  <si>
    <t>SHLAA Ref</t>
  </si>
  <si>
    <t>Wes 1</t>
  </si>
  <si>
    <t>King 10</t>
  </si>
  <si>
    <t>King 6</t>
  </si>
  <si>
    <t>Wid 22</t>
  </si>
  <si>
    <t>King 12</t>
  </si>
  <si>
    <t>Abb 6</t>
  </si>
  <si>
    <t>Abb 9</t>
  </si>
  <si>
    <t>Lam 4</t>
  </si>
  <si>
    <t>Wid 18</t>
  </si>
  <si>
    <t>K1</t>
  </si>
  <si>
    <t>K2</t>
  </si>
  <si>
    <t>K4</t>
  </si>
  <si>
    <t>King 11</t>
  </si>
  <si>
    <t>Odn 3</t>
  </si>
  <si>
    <t>Lans 3</t>
  </si>
  <si>
    <t>Cdn 3</t>
  </si>
  <si>
    <t>Bwk 1</t>
  </si>
  <si>
    <t>Abb 3,4&amp;5</t>
  </si>
  <si>
    <t xml:space="preserve">Lans 2 </t>
  </si>
  <si>
    <t>Wal 1</t>
  </si>
  <si>
    <t>RAD 20</t>
  </si>
  <si>
    <t>SHLAA Ref:</t>
  </si>
  <si>
    <t>Paulton and Peasdown St John</t>
  </si>
  <si>
    <t>Pau 1</t>
  </si>
  <si>
    <t>Pau 2</t>
  </si>
  <si>
    <t>Pau 4</t>
  </si>
  <si>
    <t>Pea 1</t>
  </si>
  <si>
    <t>Pau 3</t>
  </si>
  <si>
    <t>Bath</t>
  </si>
  <si>
    <t>Keynsham</t>
  </si>
  <si>
    <t xml:space="preserve">Temple Infant School </t>
  </si>
  <si>
    <t xml:space="preserve">Temple Junior School </t>
  </si>
  <si>
    <t>09/00939/FUL</t>
  </si>
  <si>
    <t>09/04259/FUL</t>
  </si>
  <si>
    <t>West 5</t>
  </si>
  <si>
    <t>09/01097/REG03</t>
  </si>
  <si>
    <t>Tim 1</t>
  </si>
  <si>
    <t>Far 1</t>
  </si>
  <si>
    <t xml:space="preserve">KEYNSHAM </t>
  </si>
  <si>
    <t xml:space="preserve">Paulton Builders Merchants </t>
  </si>
  <si>
    <t>09/01095/REG03</t>
  </si>
  <si>
    <t>Large Sites Built</t>
  </si>
  <si>
    <t>BATH</t>
  </si>
  <si>
    <t>09/04931/FUL</t>
  </si>
  <si>
    <t>Former Garage, Piccadily Place</t>
  </si>
  <si>
    <t>MSN.9</t>
  </si>
  <si>
    <t>RAD.1</t>
  </si>
  <si>
    <t>Smile Stores, St Georges Place</t>
  </si>
  <si>
    <t>04/00096/FUL</t>
  </si>
  <si>
    <t>10/03397/FUL</t>
  </si>
  <si>
    <t>09/04351/FUL</t>
  </si>
  <si>
    <t>09/04009/FUL</t>
  </si>
  <si>
    <t>The Grange Hotel</t>
  </si>
  <si>
    <t>Wal 4</t>
  </si>
  <si>
    <t>10/01554/FUL</t>
  </si>
  <si>
    <t>Somer Valley</t>
  </si>
  <si>
    <t>Midsomer Norton and Radstock</t>
  </si>
  <si>
    <t>09/0448/FUL</t>
  </si>
  <si>
    <t>MSN.1</t>
  </si>
  <si>
    <t>MSN 16</t>
  </si>
  <si>
    <t>10/04015/FUL</t>
  </si>
  <si>
    <t>09/01173/FUL</t>
  </si>
  <si>
    <t>Total Delivery</t>
  </si>
  <si>
    <t>11/00800/RES</t>
  </si>
  <si>
    <t>11/01772/FUL</t>
  </si>
  <si>
    <t>11/00121/FUL</t>
  </si>
  <si>
    <t>Weirside Court, Lower Bristol Road</t>
  </si>
  <si>
    <t>11/03245/FUL</t>
  </si>
  <si>
    <t>11/03783/RES</t>
  </si>
  <si>
    <t>Heal House, Paulton</t>
  </si>
  <si>
    <t>Rockery Tea Gardens, North Road</t>
  </si>
  <si>
    <t>11/04325/FUL</t>
  </si>
  <si>
    <t>12/00980/FUL</t>
  </si>
  <si>
    <t>Abb 1</t>
  </si>
  <si>
    <t>New 2</t>
  </si>
  <si>
    <t>Wid 5</t>
  </si>
  <si>
    <t>12/01058/FUL</t>
  </si>
  <si>
    <t>08/03370/FUL</t>
  </si>
  <si>
    <t>26/27</t>
  </si>
  <si>
    <t>27/28</t>
  </si>
  <si>
    <t>28/29</t>
  </si>
  <si>
    <t>29/30</t>
  </si>
  <si>
    <t>30/31</t>
  </si>
  <si>
    <t>2030/31</t>
  </si>
  <si>
    <t>MoD Foxhill Mkt</t>
  </si>
  <si>
    <t>MoD Ensleigh Mkt</t>
  </si>
  <si>
    <t>MoD Ensleigh Aff</t>
  </si>
  <si>
    <t xml:space="preserve">MoD Foxhill Aff </t>
  </si>
  <si>
    <t>MoD Warminster Road Mkt</t>
  </si>
  <si>
    <t>MoD Warminster Road Aff</t>
  </si>
  <si>
    <t>Market Delivery</t>
  </si>
  <si>
    <t>Affordable Delivery</t>
  </si>
  <si>
    <t>Holcombe Green, Upper Weston (Aff)</t>
  </si>
  <si>
    <t>Day Crescent, Twerton (Aff)</t>
  </si>
  <si>
    <t>Southlands, Upper Weston (Aff)</t>
  </si>
  <si>
    <t>Marjorie Whimster House (Aff)</t>
  </si>
  <si>
    <t>Lambridge Harvester Mkt</t>
  </si>
  <si>
    <t>Lambridge Harvester Aff</t>
  </si>
  <si>
    <t>SHLAA</t>
  </si>
  <si>
    <t>R/O 89-123 Englishcombe Lane Mkt</t>
  </si>
  <si>
    <t>R/O 89-123 Englishcombe Lane Aff</t>
  </si>
  <si>
    <t>Avon Street Car/Coach Parks (Council Owned) Aff</t>
  </si>
  <si>
    <t>Avon Street Car/Coach Parks (Council Owned) Mkt</t>
  </si>
  <si>
    <t>Manvers Street Aff</t>
  </si>
  <si>
    <t>Hope House, Lansdown Road Mkt</t>
  </si>
  <si>
    <t>Hope House, Lansdown Road Aff</t>
  </si>
  <si>
    <t>Cautletts Close Mkt</t>
  </si>
  <si>
    <t>Cautletts Close Aff</t>
  </si>
  <si>
    <t>Former Alcan Factory Mkt</t>
  </si>
  <si>
    <t>Former Alcan Factory Aff</t>
  </si>
  <si>
    <t>Large Sites Built or with Planning Permission</t>
  </si>
  <si>
    <t>St Peters Factory, Phase II Mkt</t>
  </si>
  <si>
    <t>Radstock Railway Land Mkt</t>
  </si>
  <si>
    <t>Radstock Railway Land Aff</t>
  </si>
  <si>
    <t>Bath Mkt</t>
  </si>
  <si>
    <t>Bath Aff</t>
  </si>
  <si>
    <t>Keynsham Mkt</t>
  </si>
  <si>
    <t>Keynsham Aff</t>
  </si>
  <si>
    <t>Polestar Bovis (1a) Mkt</t>
  </si>
  <si>
    <t>Polestar Bovis (1a) Aff</t>
  </si>
  <si>
    <t>Somer Valley Mkt</t>
  </si>
  <si>
    <t>Somer Valley Aff</t>
  </si>
  <si>
    <t>Wheeler &amp; Co, Timsbury Mkt</t>
  </si>
  <si>
    <t>Wheeler &amp; Co, Timsbury Aff</t>
  </si>
  <si>
    <t>Brookside Drive, Farmborough Mkt</t>
  </si>
  <si>
    <t>Brookside Drive, Farmborough Aff</t>
  </si>
  <si>
    <t>Small sites Built</t>
  </si>
  <si>
    <t>Rural Areas Mkt</t>
  </si>
  <si>
    <t>Rural Areas Aff</t>
  </si>
  <si>
    <t>Sleep Lane, Whitchurch Mkt</t>
  </si>
  <si>
    <t>Sleep Lane, Whitchurch Aff</t>
  </si>
  <si>
    <t>MSN</t>
  </si>
  <si>
    <t>K10</t>
  </si>
  <si>
    <t>K9</t>
  </si>
  <si>
    <t>K7</t>
  </si>
  <si>
    <t>K8</t>
  </si>
  <si>
    <t xml:space="preserve">Read of 2-20 High Street </t>
  </si>
  <si>
    <t>Longer Term Windfall Allowance</t>
  </si>
  <si>
    <t>5 Year Windfall Allowance</t>
  </si>
  <si>
    <t>Fairholm Manor (130 Wellsway)</t>
  </si>
  <si>
    <t>East Keynsham Mkt</t>
  </si>
  <si>
    <t>East Keynsham Aff</t>
  </si>
  <si>
    <t>West Keynsham Aff</t>
  </si>
  <si>
    <t>West Keynsham Mkt</t>
  </si>
  <si>
    <t>Market Cumulative Delivery</t>
  </si>
  <si>
    <t>Affordable Cumulative Delivery</t>
  </si>
  <si>
    <t>Bath Press Mkt</t>
  </si>
  <si>
    <t>Bath Press Aff</t>
  </si>
  <si>
    <t xml:space="preserve"> </t>
  </si>
  <si>
    <t>Odd Down Plateau Mkt</t>
  </si>
  <si>
    <t>Odd Down Plateau Aff</t>
  </si>
  <si>
    <t>SOMER VALLEY</t>
  </si>
  <si>
    <t>Royal High Playing Field, Mkt</t>
  </si>
  <si>
    <t>Royal High Playing Field, Aff</t>
  </si>
  <si>
    <t>RA.2 Mkt</t>
  </si>
  <si>
    <t>RA.2 Aff</t>
  </si>
  <si>
    <t>South West Keynsham (East) Mkt</t>
  </si>
  <si>
    <t>South West Keynsham (East) Aff</t>
  </si>
  <si>
    <t>South West Keynsham (West) Mkt</t>
  </si>
  <si>
    <t>South West Keynsham (West) Aff</t>
  </si>
  <si>
    <t>N/a</t>
  </si>
  <si>
    <t>K5</t>
  </si>
  <si>
    <t>SE Bristol (Whitchurch) Mkt</t>
  </si>
  <si>
    <t>SE Bristol (Whitchurch) Aff</t>
  </si>
  <si>
    <t xml:space="preserve">SE Bristol (Whitchurch) </t>
  </si>
  <si>
    <t>Other SHLAA PDL Housing Potential</t>
  </si>
  <si>
    <t>Hartwells Garage</t>
  </si>
  <si>
    <t>Hartwells Mkt</t>
  </si>
  <si>
    <t>Hartwells Aff</t>
  </si>
  <si>
    <t>Land at Fosseway South Aff</t>
  </si>
  <si>
    <t>Land at Fosseway South Mkt</t>
  </si>
  <si>
    <t>New.1</t>
  </si>
  <si>
    <t>12/04590/OUT</t>
  </si>
  <si>
    <t>13/01780/EOUT</t>
  </si>
  <si>
    <t>11/02193/FUL</t>
  </si>
  <si>
    <t>12/05590/ERES</t>
  </si>
  <si>
    <t xml:space="preserve">06/04013/EFUL </t>
  </si>
  <si>
    <t>12/05387/ERES</t>
  </si>
  <si>
    <t>BWR B17 Mkt</t>
  </si>
  <si>
    <t>BWR B17 Aff</t>
  </si>
  <si>
    <t>BWR  B1 Mkt</t>
  </si>
  <si>
    <t>BWR  B1 Aff</t>
  </si>
  <si>
    <t>Goldney House, Temple Cloud, Aff (within HDB)</t>
  </si>
  <si>
    <t>Stitchings Shord Lane, Bishop Sutton Mkt</t>
  </si>
  <si>
    <t>Stitchings Shord Lane, Bishop Sutton Aff</t>
  </si>
  <si>
    <t>The Wharf, Clutton Mkt</t>
  </si>
  <si>
    <t>The Wharf, Clutton Aff</t>
  </si>
  <si>
    <t>BWR  Onega Centre</t>
  </si>
  <si>
    <t>BWR  Windsor Bridge Road Mkt</t>
  </si>
  <si>
    <t>BWR  Onega Centre Mkt</t>
  </si>
  <si>
    <t>BWR  Onega Centre Aff</t>
  </si>
  <si>
    <t>Comfortable Place Mkt</t>
  </si>
  <si>
    <t>Comfortable Place Aff</t>
  </si>
  <si>
    <t>BWR Comfortable Place</t>
  </si>
  <si>
    <t>Somerdale Phases 3-5 Aff</t>
  </si>
  <si>
    <t>SOMER VALLEY AGGREGATE</t>
  </si>
  <si>
    <t>BWR  Windsor Bridge Road Aff</t>
  </si>
  <si>
    <t>12/00293/FUL</t>
  </si>
  <si>
    <t>Bis 3a</t>
  </si>
  <si>
    <t>12/05279/FUL</t>
  </si>
  <si>
    <t>12/01882/OUT</t>
  </si>
  <si>
    <t>Clu 1</t>
  </si>
  <si>
    <t>Wht 1</t>
  </si>
  <si>
    <t>Welton Bibby &amp; Barron Mkt</t>
  </si>
  <si>
    <t>Welton Bibby &amp; Barron Aff</t>
  </si>
  <si>
    <t>13/01944/FUL</t>
  </si>
  <si>
    <t>13/01914/FUL</t>
  </si>
  <si>
    <t>Bryant Avenue  Mkt</t>
  </si>
  <si>
    <t>Bryant Avenue Aff</t>
  </si>
  <si>
    <t>Elm Tree Inn Mkt</t>
  </si>
  <si>
    <t>Elm Tree Inn Aff</t>
  </si>
  <si>
    <t>12/02181/FUL</t>
  </si>
  <si>
    <t>12/01454/FUL</t>
  </si>
  <si>
    <t xml:space="preserve">Manvers Street Mkt </t>
  </si>
  <si>
    <t>BWR: Remainder of Secured Land Mkt</t>
  </si>
  <si>
    <t xml:space="preserve">BWR: Remainder of Secured Land Aff </t>
  </si>
  <si>
    <t xml:space="preserve">Check 1 </t>
  </si>
  <si>
    <t>Check 2</t>
  </si>
  <si>
    <t>Check 1</t>
  </si>
  <si>
    <t>King 15</t>
  </si>
  <si>
    <t>13/03786/EFUL</t>
  </si>
  <si>
    <t>St Peters Factory, Phase II Aff</t>
  </si>
  <si>
    <t>Bis 2</t>
  </si>
  <si>
    <t>Wick Road, Bishop Sutton  Mkt</t>
  </si>
  <si>
    <t>Wick Road, Bishop Sutton Aff</t>
  </si>
  <si>
    <t>Maynard Terrace, Clutton Mkt</t>
  </si>
  <si>
    <t>Maynard Terrace, Clutton Aff</t>
  </si>
  <si>
    <t>Fre 1</t>
  </si>
  <si>
    <t>13/03562/OUT</t>
  </si>
  <si>
    <t>Temple Inn Lane, Temple Cloud Mkt</t>
  </si>
  <si>
    <t>Temple Inn Lane, Temple Cloud Aff</t>
  </si>
  <si>
    <t>13/03929/ERES</t>
  </si>
  <si>
    <t>BWR: B11, B13,B15a, B15b Mkt</t>
  </si>
  <si>
    <t>BWR: B11, B13,B15a, B15b Aff</t>
  </si>
  <si>
    <t>BWR: B5,B16 Mkt</t>
  </si>
  <si>
    <t>BWR: B5,B16 Aff</t>
  </si>
  <si>
    <t>Polestar Remainder of Outline PP Mkt</t>
  </si>
  <si>
    <t>Polestar Remainder of Outline PP Aff</t>
  </si>
  <si>
    <t>Monger Lane Mkt</t>
  </si>
  <si>
    <t>Monger Lane Aff</t>
  </si>
  <si>
    <t>13/04194/RES</t>
  </si>
  <si>
    <t>King</t>
  </si>
  <si>
    <t>13/03034/FUL</t>
  </si>
  <si>
    <t>13/03243/FUL</t>
  </si>
  <si>
    <t>13/03177/ERES</t>
  </si>
  <si>
    <t>13/03548/ERES</t>
  </si>
  <si>
    <t>Polestar (2a) Mkt</t>
  </si>
  <si>
    <t>Polestar (2a) Aff</t>
  </si>
  <si>
    <t>MSN 17</t>
  </si>
  <si>
    <t>MSN 5</t>
  </si>
  <si>
    <t>RAD 15</t>
  </si>
  <si>
    <t>MSN 10i</t>
  </si>
  <si>
    <t>MSN 14</t>
  </si>
  <si>
    <t>MSN 28</t>
  </si>
  <si>
    <t>RAD 33a</t>
  </si>
  <si>
    <t>Knobsbury Lane Mkt</t>
  </si>
  <si>
    <t>Knobsbury Lane Aff</t>
  </si>
  <si>
    <t>Twt.</t>
  </si>
  <si>
    <t>13/04515/FUL</t>
  </si>
  <si>
    <t>5 Year Supply From 2014-19</t>
  </si>
  <si>
    <t>Totals</t>
  </si>
  <si>
    <t>Built by start date</t>
  </si>
  <si>
    <t>Target by end date</t>
  </si>
  <si>
    <t>5 yr Req (100%)</t>
  </si>
  <si>
    <t>Forecast Delivery</t>
  </si>
  <si>
    <t xml:space="preserve">Actual Buffer </t>
  </si>
  <si>
    <t>11/12 - 15/16</t>
  </si>
  <si>
    <t>12/13 - 16/17</t>
  </si>
  <si>
    <t>13/14 - 17/18</t>
  </si>
  <si>
    <t>14/15 - 18/19</t>
  </si>
  <si>
    <t>15/16 - 19/20</t>
  </si>
  <si>
    <t>16/17 - 20/21</t>
  </si>
  <si>
    <t>17/18 - 21/22</t>
  </si>
  <si>
    <t>18/19 - 22/23</t>
  </si>
  <si>
    <t>19/20 - 23/24</t>
  </si>
  <si>
    <t>20/21 - 24/25</t>
  </si>
  <si>
    <t>21/22 - 25/26</t>
  </si>
  <si>
    <t>22/23 - 26/27</t>
  </si>
  <si>
    <t>23/24 - 27/28</t>
  </si>
  <si>
    <t>24/25 - 28/29</t>
  </si>
  <si>
    <t>Surplus or deficit re required buffer</t>
  </si>
  <si>
    <t>Total Planned Provision</t>
  </si>
  <si>
    <t>2011-29</t>
  </si>
  <si>
    <t>Former Co-op, High Littleton Mkt</t>
  </si>
  <si>
    <t>Former Co-op, High Littleton Aff</t>
  </si>
  <si>
    <t>13/04574/ERES</t>
  </si>
  <si>
    <t>BWR: B6, B13 Mkt</t>
  </si>
  <si>
    <t xml:space="preserve">BWR: B6, B14 Aff </t>
  </si>
  <si>
    <t>14/00049/FUL</t>
  </si>
  <si>
    <t>Htn</t>
  </si>
  <si>
    <t>Clu</t>
  </si>
  <si>
    <t>13/04514/FUL</t>
  </si>
  <si>
    <t>Deliverable Supply in 5 year blocks</t>
  </si>
  <si>
    <t>13/00734/FUL</t>
  </si>
  <si>
    <t>Small Sites with PP @ April 2014</t>
  </si>
  <si>
    <t>K6</t>
  </si>
  <si>
    <t>130-32 Wells Road</t>
  </si>
  <si>
    <t>12/01150/FUL</t>
  </si>
  <si>
    <t>Cumulative Requirement</t>
  </si>
  <si>
    <t>14/01630/FUL</t>
  </si>
  <si>
    <t xml:space="preserve">Roseberry Place </t>
  </si>
  <si>
    <t>Lawrence House, Lower Bristol Road</t>
  </si>
  <si>
    <t xml:space="preserve">13/02436/EOUT </t>
  </si>
  <si>
    <t>Wellow Lane, Mkt</t>
  </si>
  <si>
    <t>Wellow Lane, Aff</t>
  </si>
  <si>
    <t>Greenlands Road, Mkt</t>
  </si>
  <si>
    <t>Greenlands Road, Aff</t>
  </si>
  <si>
    <t>12/05477/OUT</t>
  </si>
  <si>
    <t xml:space="preserve">Pea </t>
  </si>
  <si>
    <t>Wes 4&amp;5</t>
  </si>
  <si>
    <t>Wes 2</t>
  </si>
  <si>
    <t xml:space="preserve">Wal </t>
  </si>
  <si>
    <t>14/02005/ERES</t>
  </si>
  <si>
    <t xml:space="preserve">B&amp;NES Housing Trajectory 2011-2029 </t>
  </si>
  <si>
    <t>15 St Georges Place</t>
  </si>
  <si>
    <t>BWR Crest Mkt</t>
  </si>
  <si>
    <t>BWR  Aff</t>
  </si>
  <si>
    <t>Hinton Garage Mkt</t>
  </si>
  <si>
    <t>Hinton Garage Aff</t>
  </si>
  <si>
    <t xml:space="preserve">14/04354/EOUT </t>
  </si>
  <si>
    <t>14/02272/EFUL</t>
  </si>
  <si>
    <t xml:space="preserve">Land removed from the Green Belt </t>
  </si>
  <si>
    <t>Land removed from the Green Belt</t>
  </si>
  <si>
    <t>14/02889/OUT</t>
  </si>
  <si>
    <t>Old Pit Yard, Clandown Mkt</t>
  </si>
  <si>
    <t>Old Pit Yard, Clandown Aff</t>
  </si>
  <si>
    <t>14/00544/RES</t>
  </si>
  <si>
    <t>TC</t>
  </si>
  <si>
    <t>Timbsury Residual PMP site Mkt</t>
  </si>
  <si>
    <t>Timbsury Residual PMP site Aff</t>
  </si>
  <si>
    <t>Small sites with PP @ April 2014</t>
  </si>
  <si>
    <t>13/04710/OUT</t>
  </si>
  <si>
    <t>Old Timber Yard, Bathampton</t>
  </si>
  <si>
    <t>14/04852/RES</t>
  </si>
  <si>
    <t>PMPlan</t>
  </si>
  <si>
    <t>14/04032/RES</t>
  </si>
  <si>
    <t>BWR OPA.1 Land Aff</t>
  </si>
  <si>
    <t>BWR OPA.1 Mkt</t>
  </si>
  <si>
    <t>Timbsury Residual PMP site</t>
  </si>
  <si>
    <t>Springhill House</t>
  </si>
  <si>
    <t>13/05454/FUL</t>
  </si>
  <si>
    <t>Pau x</t>
  </si>
  <si>
    <t>14/01495/FUL</t>
  </si>
  <si>
    <t>Pipehuse Nursery, Freshford Aff</t>
  </si>
  <si>
    <t xml:space="preserve">Pipehuse Nursery, Freshford Mkt </t>
  </si>
  <si>
    <t>The Poplars, Farmborough</t>
  </si>
  <si>
    <t xml:space="preserve">The Poplars, Farmborough </t>
  </si>
  <si>
    <t>13/02164/OUT</t>
  </si>
  <si>
    <t>14/04499/RES</t>
  </si>
  <si>
    <t>RA.2 Placemaking Plan Sites</t>
  </si>
  <si>
    <t>Full</t>
  </si>
  <si>
    <t>Outline</t>
  </si>
  <si>
    <t>14/04003/OUT</t>
  </si>
  <si>
    <t xml:space="preserve">Rear of 94-96 Temple Street </t>
  </si>
  <si>
    <t>12/00116/FUL</t>
  </si>
  <si>
    <t>14/01539/ODCOU</t>
  </si>
  <si>
    <t>15/00292/FUL</t>
  </si>
  <si>
    <t>14/05811/EFUL</t>
  </si>
  <si>
    <t>15/00293/FUL</t>
  </si>
  <si>
    <t>14/05697/RES</t>
  </si>
  <si>
    <t>SHLAA (PMP Rep)</t>
  </si>
  <si>
    <t>14/05692/RES</t>
  </si>
  <si>
    <t>14/01853/EFUL</t>
  </si>
  <si>
    <t>MoD Ensleigh CCR Mkt</t>
  </si>
  <si>
    <t>MoD Ensleigh CCR Aff</t>
  </si>
  <si>
    <t>5 year Supply Requirement (100%)</t>
  </si>
  <si>
    <t>5 year Supply Requirement (with 20% buffer)</t>
  </si>
  <si>
    <t>Lans 5b</t>
  </si>
  <si>
    <t>Lans 5a</t>
  </si>
  <si>
    <t>Unadjusted Annulaised Requirement</t>
  </si>
  <si>
    <t>High Street 'Backland' Intensification</t>
  </si>
  <si>
    <t>Polestar  (2b) Mkt</t>
  </si>
  <si>
    <t>Polestar  (2b) Aff</t>
  </si>
  <si>
    <t>K17</t>
  </si>
  <si>
    <t>K27a</t>
  </si>
  <si>
    <t>E14</t>
  </si>
  <si>
    <t>Small Sites with PP @ April 2015</t>
  </si>
  <si>
    <t>Whithchurch GB</t>
  </si>
  <si>
    <t>Horseworld Mkt</t>
  </si>
  <si>
    <t>Horseworld Aff</t>
  </si>
  <si>
    <t xml:space="preserve">Horseworld Mkt </t>
  </si>
  <si>
    <t xml:space="preserve">Horseworld Aff </t>
  </si>
  <si>
    <t xml:space="preserve">Haulyage Yard et el </t>
  </si>
  <si>
    <t xml:space="preserve">Haulage Yard et el </t>
  </si>
  <si>
    <r>
      <t xml:space="preserve">Former Lambridge Harvester </t>
    </r>
    <r>
      <rPr>
        <sz val="9"/>
        <color theme="7"/>
        <rFont val="Segoe UI"/>
        <family val="2"/>
      </rPr>
      <t>(Mcarthy &amp; Stone)</t>
    </r>
  </si>
  <si>
    <r>
      <t xml:space="preserve">MoD Ensleigh - Core Area </t>
    </r>
    <r>
      <rPr>
        <sz val="9"/>
        <color theme="7"/>
        <rFont val="Segoe UI"/>
        <family val="2"/>
      </rPr>
      <t xml:space="preserve">(Linden) </t>
    </r>
  </si>
  <si>
    <r>
      <t>MoD Ensleigh - Core Area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(Bloor)</t>
    </r>
  </si>
  <si>
    <r>
      <t xml:space="preserve">MoD Foxhill </t>
    </r>
    <r>
      <rPr>
        <sz val="9"/>
        <color theme="7"/>
        <rFont val="Segoe UI"/>
        <family val="2"/>
      </rPr>
      <t>(Curo)</t>
    </r>
  </si>
  <si>
    <r>
      <t xml:space="preserve">Roseberry Place </t>
    </r>
    <r>
      <rPr>
        <sz val="9"/>
        <color theme="7"/>
        <rFont val="Segoe UI"/>
        <family val="2"/>
      </rPr>
      <t>(Deeley Freed)</t>
    </r>
  </si>
  <si>
    <r>
      <t xml:space="preserve">R/O 89-123 Englishcombe Lane </t>
    </r>
    <r>
      <rPr>
        <sz val="9"/>
        <color theme="7"/>
        <rFont val="Segoe UI"/>
        <family val="2"/>
      </rPr>
      <t>(BANES &amp; Redcliffe)</t>
    </r>
  </si>
  <si>
    <r>
      <t xml:space="preserve">Avon Street Car/Coach Parks </t>
    </r>
    <r>
      <rPr>
        <sz val="9"/>
        <color theme="7"/>
        <rFont val="Segoe UI"/>
        <family val="2"/>
      </rPr>
      <t>(BANES)</t>
    </r>
  </si>
  <si>
    <r>
      <t xml:space="preserve">Land at Odd Down </t>
    </r>
    <r>
      <rPr>
        <sz val="9"/>
        <color rgb="FF7030A0"/>
        <rFont val="Segoe UI"/>
        <family val="2"/>
      </rPr>
      <t>(Bloor)</t>
    </r>
  </si>
  <si>
    <r>
      <rPr>
        <b/>
        <sz val="9"/>
        <rFont val="Segoe UI"/>
        <family val="2"/>
      </rPr>
      <t>South West Keynsham (East)</t>
    </r>
    <r>
      <rPr>
        <b/>
        <sz val="9"/>
        <color theme="7" tint="-0.249977111117893"/>
        <rFont val="Segoe UI"/>
        <family val="2"/>
      </rPr>
      <t xml:space="preserve"> </t>
    </r>
    <r>
      <rPr>
        <sz val="9"/>
        <color theme="7" tint="-0.249977111117893"/>
        <rFont val="Segoe UI"/>
        <family val="2"/>
      </rPr>
      <t>(Taylor Wimpey)</t>
    </r>
  </si>
  <si>
    <r>
      <rPr>
        <sz val="9"/>
        <rFont val="Segoe UI"/>
        <family val="2"/>
      </rPr>
      <t>Somerdale Phases 3-5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Mkt</t>
    </r>
  </si>
  <si>
    <r>
      <t xml:space="preserve">SW Keynsham KE4 </t>
    </r>
    <r>
      <rPr>
        <sz val="9"/>
        <color theme="7" tint="-0.249977111117893"/>
        <rFont val="Segoe UI"/>
        <family val="2"/>
      </rPr>
      <t>(Bloor)</t>
    </r>
  </si>
  <si>
    <r>
      <t xml:space="preserve">SW Keynsham KE4 </t>
    </r>
    <r>
      <rPr>
        <sz val="9"/>
        <color theme="7" tint="-0.249977111117893"/>
        <rFont val="Segoe UI"/>
        <family val="2"/>
      </rPr>
      <t>(Persimmon)</t>
    </r>
  </si>
  <si>
    <r>
      <t xml:space="preserve">Elm Tree Avenue, Aff </t>
    </r>
    <r>
      <rPr>
        <sz val="9"/>
        <color rgb="FF7030A0"/>
        <rFont val="Segoe UI"/>
        <family val="2"/>
      </rPr>
      <t>(Curo)</t>
    </r>
  </si>
  <si>
    <r>
      <t xml:space="preserve">Cautletts Close </t>
    </r>
    <r>
      <rPr>
        <sz val="9"/>
        <color rgb="FF7030A0"/>
        <rFont val="Segoe UI"/>
        <family val="2"/>
      </rPr>
      <t xml:space="preserve">(David Wilson) </t>
    </r>
  </si>
  <si>
    <r>
      <t xml:space="preserve">Former Alcan Factory </t>
    </r>
    <r>
      <rPr>
        <sz val="9"/>
        <color rgb="FF7030A0"/>
        <rFont val="Segoe UI"/>
        <family val="2"/>
      </rPr>
      <t>(Linden/Barratt)</t>
    </r>
  </si>
  <si>
    <r>
      <t xml:space="preserve">Towerhurst, Wells Road </t>
    </r>
    <r>
      <rPr>
        <sz val="9"/>
        <color rgb="FF7030A0"/>
        <rFont val="Segoe UI"/>
        <family val="2"/>
      </rPr>
      <t>(Elan Homes)</t>
    </r>
  </si>
  <si>
    <r>
      <t xml:space="preserve">Land at Fosseway South </t>
    </r>
    <r>
      <rPr>
        <sz val="9"/>
        <color rgb="FF7030A0"/>
        <rFont val="Segoe UI"/>
        <family val="2"/>
      </rPr>
      <t>(Barratt)</t>
    </r>
  </si>
  <si>
    <r>
      <t xml:space="preserve">Monger Lane </t>
    </r>
    <r>
      <rPr>
        <sz val="9"/>
        <color rgb="FF7030A0"/>
        <rFont val="Segoe UI"/>
        <family val="2"/>
      </rPr>
      <t>(Taylor Wimpey)</t>
    </r>
  </si>
  <si>
    <r>
      <t>Elm Tree Inn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(Curo)</t>
    </r>
  </si>
  <si>
    <r>
      <t>Bryant Avenue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(Curo) </t>
    </r>
  </si>
  <si>
    <r>
      <t xml:space="preserve">St Peter's Park </t>
    </r>
    <r>
      <rPr>
        <sz val="9"/>
        <color rgb="FF7030A0"/>
        <rFont val="Segoe UI"/>
        <family val="2"/>
      </rPr>
      <t>(Oval Estates)</t>
    </r>
  </si>
  <si>
    <r>
      <t xml:space="preserve">Hazel Terrace </t>
    </r>
    <r>
      <rPr>
        <sz val="9"/>
        <color rgb="FF7030A0"/>
        <rFont val="Segoe UI"/>
        <family val="2"/>
      </rPr>
      <t>(Flower &amp; Hayes)</t>
    </r>
  </si>
  <si>
    <r>
      <t xml:space="preserve">St Peters Factory, Phase II </t>
    </r>
    <r>
      <rPr>
        <sz val="9"/>
        <color theme="7"/>
        <rFont val="Segoe UI"/>
        <family val="2"/>
      </rPr>
      <t>(Oval Estates)</t>
    </r>
  </si>
  <si>
    <r>
      <t>Polestar (1a)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</si>
  <si>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 (1b)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</si>
  <si>
    <r>
      <t>Polestar</t>
    </r>
    <r>
      <rPr>
        <sz val="9"/>
        <rFont val="Segoe UI"/>
        <family val="2"/>
      </rPr>
      <t xml:space="preserve"> </t>
    </r>
    <r>
      <rPr>
        <b/>
        <sz val="9"/>
        <rFont val="Segoe UI"/>
        <family val="2"/>
      </rPr>
      <t>(2a)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>(Bovis)</t>
    </r>
    <r>
      <rPr>
        <sz val="9"/>
        <rFont val="Segoe UI"/>
        <family val="2"/>
      </rPr>
      <t xml:space="preserve"> </t>
    </r>
  </si>
  <si>
    <r>
      <t xml:space="preserve">Polestar  (2b) </t>
    </r>
    <r>
      <rPr>
        <sz val="9"/>
        <color theme="7"/>
        <rFont val="Segoe UI"/>
        <family val="2"/>
      </rPr>
      <t>(Bovis)</t>
    </r>
  </si>
  <si>
    <r>
      <t xml:space="preserve">CCRC (C3 element) </t>
    </r>
    <r>
      <rPr>
        <sz val="9"/>
        <color rgb="FF7030A0"/>
        <rFont val="Segoe UI"/>
        <family val="2"/>
      </rPr>
      <t>(Purnell Property Partnership)</t>
    </r>
  </si>
  <si>
    <r>
      <rPr>
        <b/>
        <sz val="9"/>
        <rFont val="Segoe UI"/>
        <family val="2"/>
      </rPr>
      <t xml:space="preserve">Wellow Lane, Peasdown </t>
    </r>
    <r>
      <rPr>
        <sz val="9"/>
        <color rgb="FF7030A0"/>
        <rFont val="Segoe UI"/>
        <family val="2"/>
      </rPr>
      <t>(David Wilson)</t>
    </r>
  </si>
  <si>
    <r>
      <t xml:space="preserve">Sleep Lane, Whitchurch </t>
    </r>
    <r>
      <rPr>
        <sz val="9"/>
        <color theme="7"/>
        <rFont val="Segoe UI"/>
        <family val="2"/>
      </rPr>
      <t>(Barratt)</t>
    </r>
  </si>
  <si>
    <r>
      <t>The Poplars, Bath Road, Farmborough</t>
    </r>
    <r>
      <rPr>
        <sz val="9"/>
        <color theme="7"/>
        <rFont val="Segoe UI"/>
        <family val="2"/>
      </rPr>
      <t xml:space="preserve"> (B&amp;SW Dev)</t>
    </r>
  </si>
  <si>
    <r>
      <t xml:space="preserve">Wick Road, Bishop Sutton </t>
    </r>
    <r>
      <rPr>
        <sz val="9"/>
        <color theme="7"/>
        <rFont val="Segoe UI"/>
        <family val="2"/>
      </rPr>
      <t>(Barratt)</t>
    </r>
  </si>
  <si>
    <r>
      <t xml:space="preserve">Maynard Terrace, Clutton </t>
    </r>
    <r>
      <rPr>
        <sz val="9"/>
        <color theme="7"/>
        <rFont val="Segoe UI"/>
        <family val="2"/>
      </rPr>
      <t>(Curo)</t>
    </r>
  </si>
  <si>
    <r>
      <t>Temple Inn Lane, Temple Cloud</t>
    </r>
    <r>
      <rPr>
        <sz val="9"/>
        <color theme="7"/>
        <rFont val="Segoe UI"/>
        <family val="2"/>
      </rPr>
      <t xml:space="preserve"> (Barratt)</t>
    </r>
  </si>
  <si>
    <r>
      <t>Former Co-op, High Littleton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(Curo)</t>
    </r>
  </si>
  <si>
    <r>
      <t xml:space="preserve">Freshford Mill, Freshford </t>
    </r>
    <r>
      <rPr>
        <sz val="9"/>
        <color rgb="FF7030A0"/>
        <rFont val="Segoe UI"/>
        <family val="2"/>
      </rPr>
      <t>(EnvironComs)</t>
    </r>
  </si>
  <si>
    <r>
      <t xml:space="preserve">Pipehuse Nursery, Freshford </t>
    </r>
    <r>
      <rPr>
        <sz val="9"/>
        <color rgb="FF7030A0"/>
        <rFont val="Segoe UI"/>
        <family val="2"/>
      </rPr>
      <t>(Belgravia Dev)</t>
    </r>
  </si>
  <si>
    <r>
      <t xml:space="preserve">Old Timber Yard, Bathampton </t>
    </r>
    <r>
      <rPr>
        <sz val="9"/>
        <color rgb="FF7030A0"/>
        <rFont val="Segoe UI"/>
        <family val="2"/>
      </rPr>
      <t>Mkt</t>
    </r>
  </si>
  <si>
    <r>
      <t xml:space="preserve">Old Timber Yard, Bathampton </t>
    </r>
    <r>
      <rPr>
        <sz val="9"/>
        <color rgb="FF7030A0"/>
        <rFont val="Segoe UI"/>
        <family val="2"/>
      </rPr>
      <t>Aff</t>
    </r>
  </si>
  <si>
    <r>
      <t>Wheeler &amp; Co, Timsbury</t>
    </r>
    <r>
      <rPr>
        <b/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(Flower &amp; Hayes)</t>
    </r>
  </si>
  <si>
    <r>
      <t xml:space="preserve">Horseworld </t>
    </r>
    <r>
      <rPr>
        <sz val="9"/>
        <color theme="7" tint="-0.249977111117893"/>
        <rFont val="Segoe UI"/>
        <family val="2"/>
      </rPr>
      <t>(Bellway &amp; Whitecroft)</t>
    </r>
  </si>
  <si>
    <r>
      <t>Haulage Yard et el</t>
    </r>
    <r>
      <rPr>
        <sz val="9"/>
        <color theme="7" tint="-0.249977111117893"/>
        <rFont val="Segoe UI"/>
        <family val="2"/>
      </rPr>
      <t xml:space="preserve"> (Johnstone)</t>
    </r>
  </si>
  <si>
    <r>
      <t xml:space="preserve">BWR : B3, B4, B10, B10a, B10b, B7, B8 </t>
    </r>
    <r>
      <rPr>
        <sz val="9"/>
        <color theme="7"/>
        <rFont val="Segoe UI"/>
        <family val="2"/>
      </rPr>
      <t>(Crest)</t>
    </r>
  </si>
  <si>
    <r>
      <t>BWR: B17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(Crest)</t>
    </r>
  </si>
  <si>
    <r>
      <t xml:space="preserve">BWR: B1 &amp; B2 </t>
    </r>
    <r>
      <rPr>
        <sz val="9"/>
        <color theme="7"/>
        <rFont val="Segoe UI"/>
        <family val="2"/>
      </rPr>
      <t>(Crest)</t>
    </r>
  </si>
  <si>
    <r>
      <t xml:space="preserve">BWR: B6, B12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</si>
  <si>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 B11, B13,B15a, B15b </t>
    </r>
    <r>
      <rPr>
        <sz val="9"/>
        <color theme="7"/>
        <rFont val="Segoe UI"/>
        <family val="2"/>
      </rPr>
      <t>(Crest)</t>
    </r>
  </si>
  <si>
    <r>
      <t xml:space="preserve">BWR: B10c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</si>
  <si>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BWR:B5 </t>
    </r>
    <r>
      <rPr>
        <sz val="9"/>
        <color theme="7"/>
        <rFont val="Segoe UI"/>
        <family val="2"/>
      </rPr>
      <t>(Crest)</t>
    </r>
  </si>
  <si>
    <r>
      <rPr>
        <b/>
        <sz val="9"/>
        <rFont val="Segoe UI"/>
        <family val="2"/>
      </rPr>
      <t xml:space="preserve">BWR:B16 </t>
    </r>
    <r>
      <rPr>
        <sz val="9"/>
        <color theme="7"/>
        <rFont val="Segoe UI"/>
        <family val="2"/>
      </rPr>
      <t>(Crest)</t>
    </r>
  </si>
  <si>
    <t>Deliverable Supply buffer (%)</t>
  </si>
  <si>
    <t>Deliverable Supply (#)</t>
  </si>
  <si>
    <t>Deliverable Supply (#) over 100% requirement</t>
  </si>
  <si>
    <t>Devlilverable Supply (#) over 120% requirement</t>
  </si>
  <si>
    <t>2 Longacre (17 Gross, 2 Net)</t>
  </si>
  <si>
    <r>
      <t xml:space="preserve">43 Upper Oldfield Park </t>
    </r>
    <r>
      <rPr>
        <sz val="9"/>
        <color theme="7"/>
        <rFont val="Segoe UI"/>
        <family val="2"/>
      </rPr>
      <t>(Landmark Developments)</t>
    </r>
  </si>
  <si>
    <r>
      <rPr>
        <b/>
        <sz val="9"/>
        <rFont val="Segoe UI"/>
        <family val="2"/>
      </rPr>
      <t xml:space="preserve">Paddocks </t>
    </r>
    <r>
      <rPr>
        <sz val="9"/>
        <color theme="7" tint="-0.249977111117893"/>
        <rFont val="Segoe UI"/>
        <family val="2"/>
      </rPr>
      <t>(Barratt)</t>
    </r>
  </si>
  <si>
    <r>
      <t>BWR  Windsor Bridge Road</t>
    </r>
    <r>
      <rPr>
        <sz val="9"/>
        <color theme="7"/>
        <rFont val="Segoe UI"/>
        <family val="2"/>
      </rPr>
      <t xml:space="preserve"> (Westmark)</t>
    </r>
  </si>
  <si>
    <t>14/00862/OUT</t>
  </si>
  <si>
    <r>
      <t xml:space="preserve">Burdens, Bath Road Farmborough </t>
    </r>
    <r>
      <rPr>
        <sz val="9"/>
        <color theme="7"/>
        <rFont val="Segoe UI"/>
        <family val="2"/>
      </rPr>
      <t>(Boystown Ltd)</t>
    </r>
  </si>
  <si>
    <t>Burdens, Bath Road Farmborough Mkt</t>
  </si>
  <si>
    <t>Burdens, Bath Road Farmborough Aff</t>
  </si>
  <si>
    <t>Completions on Large Sites</t>
  </si>
  <si>
    <t>Permissions on Large Sites</t>
  </si>
  <si>
    <r>
      <t xml:space="preserve">90 Frome Road </t>
    </r>
    <r>
      <rPr>
        <sz val="9"/>
        <color theme="7"/>
        <rFont val="Segoe UI"/>
        <family val="2"/>
      </rPr>
      <t>(Crossman)</t>
    </r>
  </si>
  <si>
    <t>Odd</t>
  </si>
  <si>
    <r>
      <t xml:space="preserve">Completions and Permisions at BWR </t>
    </r>
    <r>
      <rPr>
        <i/>
        <sz val="9"/>
        <color theme="7"/>
        <rFont val="Segoe UI"/>
        <family val="2"/>
      </rPr>
      <t>(Crest)</t>
    </r>
  </si>
  <si>
    <t>Completions on other Large Sites</t>
  </si>
  <si>
    <t>Planning Permissions on other Large Sites</t>
  </si>
  <si>
    <t>Large SHLAA Sites with Applications / Pre-Apps and other status</t>
  </si>
  <si>
    <t>Lan</t>
  </si>
  <si>
    <t>GDS.1/B14</t>
  </si>
  <si>
    <t>St Mary's Church, Julian Road</t>
  </si>
  <si>
    <r>
      <t>Polestar</t>
    </r>
    <r>
      <rPr>
        <sz val="9"/>
        <rFont val="Segoe UI"/>
        <family val="2"/>
      </rPr>
      <t xml:space="preserve"> (</t>
    </r>
    <r>
      <rPr>
        <sz val="9"/>
        <color rgb="FF7030A0"/>
        <rFont val="Segoe UI"/>
        <family val="2"/>
      </rPr>
      <t>Barratt)</t>
    </r>
    <r>
      <rPr>
        <b/>
        <sz val="9"/>
        <rFont val="Segoe UI"/>
        <family val="2"/>
      </rPr>
      <t xml:space="preserve"> </t>
    </r>
    <r>
      <rPr>
        <sz val="9"/>
        <rFont val="Segoe UI"/>
        <family val="2"/>
      </rPr>
      <t>(120 built pre 2011)</t>
    </r>
  </si>
  <si>
    <r>
      <t xml:space="preserve">Polestar Phase 3 </t>
    </r>
    <r>
      <rPr>
        <sz val="9"/>
        <color rgb="FF7030A0"/>
        <rFont val="Segoe UI"/>
        <family val="2"/>
      </rPr>
      <t>(Bovis)</t>
    </r>
  </si>
  <si>
    <r>
      <t xml:space="preserve">Old Pit Yard, Clandown </t>
    </r>
    <r>
      <rPr>
        <sz val="9"/>
        <color theme="7"/>
        <rFont val="Segoe UI"/>
        <family val="2"/>
      </rPr>
      <t>(Universal)</t>
    </r>
  </si>
  <si>
    <t>Fre #</t>
  </si>
  <si>
    <r>
      <t xml:space="preserve">Cappards Road, Bishop Sutton </t>
    </r>
    <r>
      <rPr>
        <sz val="9"/>
        <color theme="7"/>
        <rFont val="Segoe UI"/>
        <family val="2"/>
      </rPr>
      <t>(Charles Church)</t>
    </r>
  </si>
  <si>
    <r>
      <t>The Wharf, Clutton</t>
    </r>
    <r>
      <rPr>
        <sz val="9"/>
        <color theme="7"/>
        <rFont val="Segoe UI"/>
        <family val="2"/>
      </rPr>
      <t xml:space="preserve"> (TBC)</t>
    </r>
  </si>
  <si>
    <t>722 per annum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</si>
  <si>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</si>
  <si>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</si>
  <si>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</si>
  <si>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</si>
  <si>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</si>
  <si>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</si>
  <si>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</si>
  <si>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</si>
  <si>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</si>
  <si>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</si>
  <si>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C -B</t>
  </si>
  <si>
    <t>D x 5%</t>
  </si>
  <si>
    <t>D x 20%</t>
  </si>
  <si>
    <t>G - D</t>
  </si>
  <si>
    <t>15/01932/EOUT</t>
  </si>
  <si>
    <t>15/02162/FUL</t>
  </si>
  <si>
    <r>
      <t xml:space="preserve">St Mary's Church, Julian Road </t>
    </r>
    <r>
      <rPr>
        <sz val="9"/>
        <color theme="7"/>
        <rFont val="Segoe UI"/>
        <family val="2"/>
      </rPr>
      <t>(Clifton Dicocese)</t>
    </r>
  </si>
  <si>
    <t>15/01965/RES</t>
  </si>
  <si>
    <t xml:space="preserve">Deliverable SHLAA sites </t>
  </si>
  <si>
    <r>
      <t xml:space="preserve">Somerdale: Phase 1 </t>
    </r>
    <r>
      <rPr>
        <sz val="9"/>
        <color theme="7"/>
        <rFont val="Segoe UI"/>
        <family val="2"/>
      </rPr>
      <t>(Taylor Wimpey)</t>
    </r>
  </si>
  <si>
    <r>
      <t xml:space="preserve">Somerdale: Phase 1a </t>
    </r>
    <r>
      <rPr>
        <sz val="9"/>
        <color theme="7"/>
        <rFont val="Segoe UI"/>
        <family val="2"/>
      </rPr>
      <t>(Taylor Wimpey)</t>
    </r>
  </si>
  <si>
    <r>
      <rPr>
        <b/>
        <sz val="9"/>
        <rFont val="Segoe UI"/>
        <family val="2"/>
      </rPr>
      <t>Somerdale: Phase 2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(Taylor Wimpey)</t>
    </r>
  </si>
  <si>
    <t>15/01661/EFUL</t>
  </si>
  <si>
    <t>Somerdale Phase 1 Aff</t>
  </si>
  <si>
    <t>Somerdale Phase 1 Mkt</t>
  </si>
  <si>
    <t>Somerdale Phase 1a Mkt</t>
  </si>
  <si>
    <t>Somerdale Phase 1a Aff</t>
  </si>
  <si>
    <t>Somerdale: Phase 2 Mkt</t>
  </si>
  <si>
    <t>Somerdale: Phase 2 Aff</t>
  </si>
  <si>
    <t>15/02465/RES</t>
  </si>
  <si>
    <t>15/03232/PREAPP</t>
  </si>
  <si>
    <r>
      <t xml:space="preserve">Radstock County Infants </t>
    </r>
    <r>
      <rPr>
        <sz val="9"/>
        <color rgb="FF7030A0"/>
        <rFont val="Segoe UI"/>
        <family val="2"/>
      </rPr>
      <t>(Buttermere Homes)</t>
    </r>
  </si>
  <si>
    <t xml:space="preserve">Wheelers Road </t>
  </si>
  <si>
    <t>Wheelers Road Mkt</t>
  </si>
  <si>
    <t>Wheelers Road Aff</t>
  </si>
  <si>
    <r>
      <rPr>
        <b/>
        <sz val="9"/>
        <rFont val="Segoe UI"/>
        <family val="2"/>
      </rPr>
      <t>Chilcompton Road II</t>
    </r>
    <r>
      <rPr>
        <sz val="9"/>
        <rFont val="Segoe UI"/>
        <family val="2"/>
      </rPr>
      <t xml:space="preserve">, Aff </t>
    </r>
    <r>
      <rPr>
        <sz val="9"/>
        <color rgb="FF7030A0"/>
        <rFont val="Segoe UI"/>
        <family val="2"/>
      </rPr>
      <t>(Oval Estates)</t>
    </r>
  </si>
  <si>
    <r>
      <rPr>
        <b/>
        <sz val="9"/>
        <rFont val="Segoe UI"/>
        <family val="2"/>
      </rPr>
      <t>Land to rear of 52 High Street</t>
    </r>
    <r>
      <rPr>
        <sz val="9"/>
        <rFont val="Segoe UI"/>
        <family val="2"/>
      </rPr>
      <t xml:space="preserve">, Aff </t>
    </r>
    <r>
      <rPr>
        <sz val="9"/>
        <color rgb="FF7030A0"/>
        <rFont val="Segoe UI"/>
        <family val="2"/>
      </rPr>
      <t>(Guiness)</t>
    </r>
  </si>
  <si>
    <t>K</t>
  </si>
  <si>
    <t>Deliverable Supply (#) over 105% requirement</t>
  </si>
  <si>
    <t>G - F</t>
  </si>
  <si>
    <t>G - E</t>
  </si>
  <si>
    <r>
      <t xml:space="preserve">Hope House, Lansdown Road </t>
    </r>
    <r>
      <rPr>
        <sz val="9"/>
        <color theme="7"/>
        <rFont val="Segoe UI"/>
        <family val="2"/>
      </rPr>
      <t>(Acorn)</t>
    </r>
  </si>
  <si>
    <t>Wid 10</t>
  </si>
  <si>
    <t>Riverside Court Mkt</t>
  </si>
  <si>
    <t>Riverside Court Aff</t>
  </si>
  <si>
    <t xml:space="preserve">14/02426/FUL </t>
  </si>
  <si>
    <t>15/04723/ODCOU</t>
  </si>
  <si>
    <r>
      <t xml:space="preserve">BWR OPA.1 </t>
    </r>
    <r>
      <rPr>
        <sz val="9"/>
        <color theme="7"/>
        <rFont val="Segoe UI"/>
        <family val="2"/>
      </rPr>
      <t>(National Grid /Crest)</t>
    </r>
  </si>
  <si>
    <r>
      <t xml:space="preserve">MoD Ensleigh - Granville Rd </t>
    </r>
    <r>
      <rPr>
        <sz val="9"/>
        <color theme="7"/>
        <rFont val="Segoe UI"/>
        <family val="2"/>
      </rPr>
      <t>(Kersfield)</t>
    </r>
  </si>
  <si>
    <r>
      <t xml:space="preserve">Southbourne Gardens </t>
    </r>
    <r>
      <rPr>
        <sz val="9"/>
        <color theme="7"/>
        <rFont val="Segoe UI"/>
        <family val="2"/>
      </rPr>
      <t>(Spitfire)</t>
    </r>
  </si>
  <si>
    <r>
      <t xml:space="preserve">Newark House </t>
    </r>
    <r>
      <rPr>
        <sz val="9"/>
        <color theme="7"/>
        <rFont val="Segoe UI"/>
        <family val="2"/>
      </rPr>
      <t>(Greensky)</t>
    </r>
  </si>
  <si>
    <r>
      <t xml:space="preserve">5 - 13 Somerset Place </t>
    </r>
    <r>
      <rPr>
        <sz val="9"/>
        <color theme="7"/>
        <rFont val="Segoe UI"/>
        <family val="2"/>
      </rPr>
      <t>(Future Heritage)</t>
    </r>
  </si>
  <si>
    <r>
      <t xml:space="preserve">Somerdale: Block A </t>
    </r>
    <r>
      <rPr>
        <sz val="9"/>
        <color theme="7"/>
        <rFont val="Segoe UI"/>
        <family val="2"/>
      </rPr>
      <t>(St Monicas)</t>
    </r>
  </si>
  <si>
    <t>Somerdale Block A Mkt (Extra Care)</t>
  </si>
  <si>
    <t>Somerdale Block A Aff (Extra Care)</t>
  </si>
  <si>
    <t>15/05367/FUL</t>
  </si>
  <si>
    <t>15/04713/FUL</t>
  </si>
  <si>
    <r>
      <rPr>
        <b/>
        <sz val="9"/>
        <rFont val="Segoe UI"/>
        <family val="2"/>
      </rPr>
      <t xml:space="preserve">Somerdale: Block B </t>
    </r>
    <r>
      <rPr>
        <sz val="9"/>
        <color theme="7"/>
        <rFont val="Segoe UI"/>
        <family val="2"/>
      </rPr>
      <t>(St Monicas)</t>
    </r>
  </si>
  <si>
    <t>Somerdale Block B Mkt (Extra Care)</t>
  </si>
  <si>
    <r>
      <t xml:space="preserve">Somerdale: Phases 3-5 </t>
    </r>
    <r>
      <rPr>
        <sz val="9"/>
        <color theme="7"/>
        <rFont val="Segoe UI"/>
        <family val="2"/>
      </rPr>
      <t>(Taylor Wimpey)</t>
    </r>
  </si>
  <si>
    <r>
      <t>Riverside</t>
    </r>
    <r>
      <rPr>
        <sz val="9"/>
        <color rgb="FF7030A0"/>
        <rFont val="Segoe UI"/>
        <family val="2"/>
      </rPr>
      <t xml:space="preserve"> (EPSIO 3)</t>
    </r>
  </si>
  <si>
    <t>Riverside Mkt</t>
  </si>
  <si>
    <t>Riverside Aff</t>
  </si>
  <si>
    <r>
      <t xml:space="preserve">East of Keynsham KE3a </t>
    </r>
    <r>
      <rPr>
        <sz val="9"/>
        <color theme="7" tint="-0.249977111117893"/>
        <rFont val="Segoe UI"/>
        <family val="2"/>
      </rPr>
      <t>(Mactaggert &amp; Mickel)</t>
    </r>
  </si>
  <si>
    <t>15/04290/FUL</t>
  </si>
  <si>
    <t>15/00006/CONSLT</t>
  </si>
  <si>
    <t>SB.</t>
  </si>
  <si>
    <t>15/03511/EOUT</t>
  </si>
  <si>
    <t>15/04633/REG03</t>
  </si>
  <si>
    <t>SB.4</t>
  </si>
  <si>
    <t>SB.1</t>
  </si>
  <si>
    <t>SB.3</t>
  </si>
  <si>
    <t>Cattlemarket &amp; Corn Market Aff</t>
  </si>
  <si>
    <t>Cattlemarket &amp; Corn Market Mkt</t>
  </si>
  <si>
    <t>SB.5</t>
  </si>
  <si>
    <t>South Bank Mkt</t>
  </si>
  <si>
    <t>South Bank Aff</t>
  </si>
  <si>
    <t>15/04715/FUL</t>
  </si>
  <si>
    <t>15/04430/FUL</t>
  </si>
  <si>
    <r>
      <rPr>
        <b/>
        <sz val="9"/>
        <rFont val="Segoe UI"/>
        <family val="2"/>
      </rPr>
      <t xml:space="preserve">Manvers Street </t>
    </r>
    <r>
      <rPr>
        <sz val="9"/>
        <rFont val="Segoe UI"/>
        <family val="2"/>
      </rPr>
      <t xml:space="preserve"> </t>
    </r>
    <r>
      <rPr>
        <sz val="9"/>
        <color theme="7"/>
        <rFont val="Segoe UI"/>
        <family val="2"/>
      </rPr>
      <t>(BANES, A&amp;S Cons, Royal Mail)</t>
    </r>
  </si>
  <si>
    <r>
      <t xml:space="preserve">Cattlemarket &amp; Corn Market  </t>
    </r>
    <r>
      <rPr>
        <sz val="9"/>
        <color theme="7"/>
        <rFont val="Segoe UI"/>
        <family val="2"/>
      </rPr>
      <t>(BANES)</t>
    </r>
  </si>
  <si>
    <r>
      <t xml:space="preserve">Riverside Court </t>
    </r>
    <r>
      <rPr>
        <sz val="9"/>
        <color theme="7"/>
        <rFont val="Segoe UI"/>
        <family val="2"/>
      </rPr>
      <t>(Cranmore)</t>
    </r>
  </si>
  <si>
    <t>SB.6</t>
  </si>
  <si>
    <t>15/00011/PADEV</t>
  </si>
  <si>
    <t>15/05478/ODCOU</t>
  </si>
  <si>
    <t>SB.7</t>
  </si>
  <si>
    <t>HEELA Ref</t>
  </si>
  <si>
    <t>Sydenham Park Mkt</t>
  </si>
  <si>
    <t>Sydenham Park Aff</t>
  </si>
  <si>
    <r>
      <t xml:space="preserve">South Bank </t>
    </r>
    <r>
      <rPr>
        <sz val="9"/>
        <color theme="7"/>
        <rFont val="Segoe UI"/>
        <family val="2"/>
      </rPr>
      <t>(Travis Perkins et al)</t>
    </r>
  </si>
  <si>
    <t>Land at Royal United Hospital Mkt</t>
  </si>
  <si>
    <t>Land at Royal United Hospital Aff</t>
  </si>
  <si>
    <r>
      <t xml:space="preserve">Land at Royal United Hospital </t>
    </r>
    <r>
      <rPr>
        <sz val="9"/>
        <color theme="7"/>
        <rFont val="Segoe UI"/>
        <family val="2"/>
      </rPr>
      <t>(RUH Trust)</t>
    </r>
  </si>
  <si>
    <r>
      <t xml:space="preserve">Greenlands Road, Peasedown </t>
    </r>
    <r>
      <rPr>
        <sz val="9"/>
        <color rgb="FF7030A0"/>
        <rFont val="Segoe UI"/>
        <family val="2"/>
      </rPr>
      <t>(Curo)</t>
    </r>
  </si>
  <si>
    <t>5 Year Housing Supply Period from 2016/17</t>
  </si>
  <si>
    <t>5 year housing land supply from 2016/17</t>
  </si>
  <si>
    <t xml:space="preserve"> 5 Year Housing Supply Period from 2016/17</t>
  </si>
  <si>
    <t>5 Year Housing Supply Period from 16/17</t>
  </si>
  <si>
    <t>Progress vs Cumulative Req at year end</t>
  </si>
  <si>
    <t xml:space="preserve">5yr Req 120% </t>
  </si>
  <si>
    <t>Actual  %Buffer</t>
  </si>
  <si>
    <t>Required Buffer for 20% or 5%</t>
  </si>
  <si>
    <t xml:space="preserve">15/01662/RES </t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</si>
  <si>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(Barratt) </t>
    </r>
  </si>
  <si>
    <r>
      <rPr>
        <b/>
        <sz val="9"/>
        <rFont val="Segoe UI"/>
        <family val="2"/>
      </rPr>
      <t>South West Keynsham (West)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 xml:space="preserve">(David Wilson) </t>
    </r>
  </si>
  <si>
    <r>
      <t xml:space="preserve">MoD Warminster Road </t>
    </r>
    <r>
      <rPr>
        <sz val="9"/>
        <color theme="7"/>
        <rFont val="Segoe UI"/>
        <family val="2"/>
      </rPr>
      <t>(Firmstone)</t>
    </r>
  </si>
  <si>
    <t>722 per annum x 10 years</t>
  </si>
  <si>
    <t>587 per annum</t>
  </si>
  <si>
    <t>15/00017/PADEV</t>
  </si>
  <si>
    <r>
      <t>South Quays (Newark Works)</t>
    </r>
    <r>
      <rPr>
        <b/>
        <sz val="9"/>
        <color theme="7"/>
        <rFont val="Segoe UI"/>
        <family val="2"/>
      </rPr>
      <t xml:space="preserve"> </t>
    </r>
    <r>
      <rPr>
        <sz val="9"/>
        <color theme="7"/>
        <rFont val="Segoe UI"/>
        <family val="2"/>
      </rPr>
      <t>(Deeley Freed)</t>
    </r>
  </si>
  <si>
    <t>South Quays (Newark Works) Mkt</t>
  </si>
  <si>
    <t>South Quays (Newark Works) Aff</t>
  </si>
  <si>
    <r>
      <rPr>
        <b/>
        <sz val="9"/>
        <rFont val="Segoe UI"/>
        <family val="2"/>
      </rPr>
      <t>MoD Ensleigh - Core  Area CCRC</t>
    </r>
    <r>
      <rPr>
        <sz val="9"/>
        <color theme="7" tint="-0.249977111117893"/>
        <rFont val="Segoe UI"/>
        <family val="2"/>
      </rPr>
      <t xml:space="preserve"> </t>
    </r>
    <r>
      <rPr>
        <sz val="9"/>
        <color theme="7"/>
        <rFont val="Segoe UI"/>
        <family val="2"/>
      </rPr>
      <t>(Hanover)</t>
    </r>
  </si>
  <si>
    <r>
      <t xml:space="preserve">Brookside Drive, Farmborough </t>
    </r>
    <r>
      <rPr>
        <sz val="9"/>
        <color theme="7"/>
        <rFont val="Segoe UI"/>
        <family val="2"/>
      </rPr>
      <t>(Lovell)</t>
    </r>
  </si>
  <si>
    <t>15/04706/EFUL</t>
  </si>
  <si>
    <t>Small Sites with PP @ April 2016</t>
  </si>
  <si>
    <r>
      <t xml:space="preserve">MoD Foxhill </t>
    </r>
    <r>
      <rPr>
        <sz val="9"/>
        <color theme="7"/>
        <rFont val="Segoe UI"/>
        <family val="2"/>
      </rPr>
      <t>(Bellway)</t>
    </r>
  </si>
  <si>
    <t>Allowance for further HMO changes</t>
  </si>
  <si>
    <r>
      <t xml:space="preserve">Bath Press </t>
    </r>
    <r>
      <rPr>
        <sz val="9"/>
        <color theme="7"/>
        <rFont val="Segoe UI"/>
        <family val="2"/>
      </rPr>
      <t>(Meyer Homes)</t>
    </r>
  </si>
  <si>
    <t>Permitted HMOs (Council Tax Excempt)</t>
  </si>
  <si>
    <t>15/03406/CONSLT</t>
  </si>
  <si>
    <r>
      <t>Radstock Railway Land Phase 1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</si>
  <si>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r>
      <t>Radstock Railway Land Phase 2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</si>
  <si>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r>
      <t>Radstock Railway Land Phase 3</t>
    </r>
    <r>
      <rPr>
        <sz val="9"/>
        <rFont val="Segoe UI"/>
        <family val="2"/>
      </rPr>
      <t xml:space="preserve"> </t>
    </r>
    <r>
      <rPr>
        <sz val="9"/>
        <color rgb="FF7030A0"/>
        <rFont val="Segoe UI"/>
        <family val="2"/>
      </rPr>
      <t xml:space="preserve">(Linden) </t>
    </r>
  </si>
  <si>
    <t>14/00649/OUT</t>
  </si>
  <si>
    <t>Fmr Radco Furniture Warehouse</t>
  </si>
  <si>
    <t>MSN 10</t>
  </si>
  <si>
    <t>RAD. X</t>
  </si>
  <si>
    <r>
      <t xml:space="preserve">Fmr Radco Furniture Warehouse </t>
    </r>
    <r>
      <rPr>
        <sz val="9"/>
        <color theme="7"/>
        <rFont val="Segoe UI"/>
        <family val="2"/>
      </rPr>
      <t>(Curo)</t>
    </r>
  </si>
  <si>
    <r>
      <rPr>
        <b/>
        <sz val="9"/>
        <rFont val="Segoe UI"/>
        <family val="2"/>
      </rPr>
      <t>Knobsbury Lane</t>
    </r>
    <r>
      <rPr>
        <sz val="9"/>
        <color rgb="FF7030A0"/>
        <rFont val="Segoe UI"/>
        <family val="2"/>
      </rPr>
      <t xml:space="preserve"> </t>
    </r>
    <r>
      <rPr>
        <sz val="9"/>
        <color rgb="FF7030A0"/>
        <rFont val="Segoe UI"/>
        <family val="2"/>
      </rPr>
      <t>(Persimmon)</t>
    </r>
  </si>
  <si>
    <t>11/12 - 20/21</t>
  </si>
  <si>
    <r>
      <t xml:space="preserve">BWR Hinton Garage </t>
    </r>
    <r>
      <rPr>
        <sz val="9"/>
        <color theme="7"/>
        <rFont val="Segoe UI"/>
        <family val="2"/>
      </rPr>
      <t>(Pegasus Life)</t>
    </r>
  </si>
  <si>
    <r>
      <t>Sydenham Park</t>
    </r>
    <r>
      <rPr>
        <sz val="9"/>
        <color theme="7"/>
        <rFont val="Segoe UI"/>
        <family val="2"/>
      </rPr>
      <t xml:space="preserve"> (British Land &amp; Sainsburys)</t>
    </r>
  </si>
  <si>
    <t>16/02055/FUL</t>
  </si>
  <si>
    <r>
      <t xml:space="preserve">Welton Bibby &amp; Barron </t>
    </r>
    <r>
      <rPr>
        <sz val="9"/>
        <color rgb="FF7030A0"/>
        <rFont val="Segoe UI"/>
        <family val="2"/>
      </rPr>
      <t>(MNR Real Estate)</t>
    </r>
  </si>
  <si>
    <r>
      <t xml:space="preserve">Royal High </t>
    </r>
    <r>
      <rPr>
        <sz val="9"/>
        <color theme="7"/>
        <rFont val="Segoe UI"/>
        <family val="2"/>
      </rPr>
      <t>(IM Properties /Linden)</t>
    </r>
  </si>
  <si>
    <t>5 Year Housing Land Supply against Total Planned Provision 13,000 for 2016/17 - 2020/21</t>
  </si>
  <si>
    <t>Built over years 1-5</t>
  </si>
  <si>
    <t>Plan requirement for years 1-10 (5 years hence)</t>
  </si>
  <si>
    <t>5 year Supply Requirement (with 5% buffer)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</si>
</sst>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46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9"/>
      <name val="Segoe UI"/>
      <family val="2"/>
    </font>
    <font>
      <sz val="9"/>
      <name val="Segoe UI"/>
      <family val="2"/>
    </font>
    <font>
      <b/>
      <sz val="9"/>
      <color rgb="FFFF0000"/>
      <name val="Segoe UI"/>
      <family val="2"/>
    </font>
    <font>
      <sz val="9"/>
      <color rgb="FFFF0000"/>
      <name val="Segoe UI"/>
      <family val="2"/>
    </font>
    <font>
      <i/>
      <sz val="9"/>
      <color rgb="FFFF0000"/>
      <name val="Segoe UI"/>
      <family val="2"/>
    </font>
    <font>
      <b/>
      <sz val="9"/>
      <color indexed="57"/>
      <name val="Segoe UI"/>
      <family val="2"/>
    </font>
    <font>
      <b/>
      <i/>
      <sz val="9"/>
      <color rgb="FF0000FF"/>
      <name val="Segoe UI"/>
      <family val="2"/>
    </font>
    <font>
      <b/>
      <sz val="9"/>
      <color rgb="FF0000FF"/>
      <name val="Segoe UI"/>
      <family val="2"/>
    </font>
    <font>
      <b/>
      <sz val="9"/>
      <color indexed="12"/>
      <name val="Segoe UI"/>
      <family val="2"/>
    </font>
    <font>
      <b/>
      <i/>
      <sz val="9"/>
      <name val="Segoe UI"/>
      <family val="2"/>
    </font>
    <font>
      <b/>
      <i/>
      <sz val="9"/>
      <color rgb="FFFF0000"/>
      <name val="Segoe UI"/>
      <family val="2"/>
    </font>
    <font>
      <i/>
      <sz val="9"/>
      <name val="Segoe UI"/>
      <family val="2"/>
    </font>
    <font>
      <sz val="9"/>
      <color theme="7"/>
      <name val="Segoe UI"/>
      <family val="2"/>
    </font>
    <font>
      <b/>
      <sz val="9"/>
      <color theme="7"/>
      <name val="Segoe UI"/>
      <family val="2"/>
    </font>
    <font>
      <sz val="9"/>
      <color rgb="FF7030A0"/>
      <name val="Segoe UI"/>
      <family val="2"/>
    </font>
    <font>
      <b/>
      <u/>
      <sz val="9"/>
      <name val="Segoe UI"/>
      <family val="2"/>
    </font>
    <font>
      <sz val="9"/>
      <color indexed="8"/>
      <name val="Segoe UI"/>
      <family val="2"/>
    </font>
    <font>
      <b/>
      <sz val="9"/>
      <color indexed="1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sz val="9"/>
      <color theme="7" tint="-0.249977111117893"/>
      <name val="Segoe UI"/>
      <family val="2"/>
    </font>
    <font>
      <b/>
      <sz val="9"/>
      <color rgb="FF7030A0"/>
      <name val="Segoe UI"/>
      <family val="2"/>
    </font>
    <font>
      <b/>
      <sz val="9"/>
      <color indexed="8"/>
      <name val="Segoe UI"/>
      <family val="2"/>
    </font>
    <font>
      <b/>
      <sz val="9"/>
      <color rgb="FF00B050"/>
      <name val="Segoe UI"/>
      <family val="2"/>
    </font>
    <font>
      <i/>
      <sz val="9"/>
      <color rgb="FF0000FF"/>
      <name val="Segoe UI"/>
      <family val="2"/>
    </font>
    <font>
      <b/>
      <sz val="9"/>
      <color theme="7" tint="-0.249977111117893"/>
      <name val="Segoe UI"/>
      <family val="2"/>
    </font>
    <font>
      <sz val="9"/>
      <color indexed="20"/>
      <name val="Segoe UI"/>
      <family val="2"/>
    </font>
    <font>
      <sz val="9"/>
      <name val="Meiryo UI"/>
      <family val="2"/>
    </font>
    <font>
      <sz val="9"/>
      <color rgb="FF0000FF"/>
      <name val="Segoe UI"/>
      <family val="2"/>
    </font>
    <font>
      <sz val="9"/>
      <color rgb="FF00B050"/>
      <name val="Segoe UI"/>
      <family val="2"/>
    </font>
    <font>
      <sz val="9"/>
      <color indexed="61"/>
      <name val="Segoe UI"/>
      <family val="2"/>
    </font>
    <font>
      <sz val="9"/>
      <name val="Arial"/>
      <family val="2"/>
    </font>
    <font>
      <b/>
      <sz val="9"/>
      <color rgb="FF09C362"/>
      <name val="Segoe UI"/>
      <family val="2"/>
    </font>
    <font>
      <i/>
      <sz val="9"/>
      <color theme="7"/>
      <name val="Segoe UI"/>
      <family val="2"/>
    </font>
    <font>
      <b/>
      <sz val="9"/>
      <color rgb="FFFFC000"/>
      <name val="Segoe UI"/>
      <family val="2"/>
    </font>
    <font>
      <b/>
      <sz val="13.5"/>
      <color rgb="FF047CCC"/>
      <name val="Arial"/>
      <family val="2"/>
    </font>
    <font>
      <b/>
      <sz val="9"/>
      <color indexed="20"/>
      <name val="Segoe UI"/>
      <family val="2"/>
    </font>
    <font>
      <b/>
      <sz val="9"/>
      <color rgb="FF00CC99"/>
      <name val="Segoe UI"/>
      <family val="2"/>
    </font>
    <font>
      <sz val="9"/>
      <color rgb="FF00CC99"/>
      <name val="Segoe UI"/>
      <family val="2"/>
    </font>
    <font>
      <sz val="9"/>
      <color theme="1"/>
      <name val="Trebuchet MS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09C362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2">
    <xf numFmtId="0" fontId="0" fillId="0" borderId="0"/>
    <xf numFmtId="0" fontId="5" fillId="0" borderId="0"/>
  </cellStyleXfs>
  <cellXfs count="1038">
    <xf numFmtId="0" fontId="0" fillId="0" borderId="0" xfId="0"/>
    <xf numFmtId="0" fontId="6" fillId="0" borderId="1" xfId="0" applyFont="1" applyBorder="1" applyAlignment="1">
      <alignment horizontal="left" vertical="top"/>
    </xf>
    <xf numFmtId="0" fontId="7" fillId="0" borderId="4" xfId="0" applyFont="1" applyFill="1" applyBorder="1" applyAlignment="1">
      <alignment horizontal="right" vertical="top"/>
    </xf>
    <xf numFmtId="1" fontId="7" fillId="0" borderId="1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7" fillId="0" borderId="2" xfId="0" applyFont="1" applyBorder="1"/>
    <xf numFmtId="0" fontId="7" fillId="0" borderId="21" xfId="0" applyFont="1" applyBorder="1"/>
    <xf numFmtId="0" fontId="7" fillId="0" borderId="3" xfId="0" applyFont="1" applyBorder="1"/>
    <xf numFmtId="0" fontId="9" fillId="0" borderId="0" xfId="0" applyFont="1"/>
    <xf numFmtId="0" fontId="7" fillId="0" borderId="0" xfId="0" applyFont="1"/>
    <xf numFmtId="0" fontId="6" fillId="0" borderId="4" xfId="0" applyFont="1" applyBorder="1" applyAlignment="1">
      <alignment horizontal="left" vertical="top"/>
    </xf>
    <xf numFmtId="0" fontId="6" fillId="0" borderId="4" xfId="0" applyFont="1" applyFill="1" applyBorder="1" applyAlignment="1">
      <alignment horizontal="right" vertical="top"/>
    </xf>
    <xf numFmtId="49" fontId="8" fillId="0" borderId="2" xfId="0" applyNumberFormat="1" applyFont="1" applyFill="1" applyBorder="1" applyAlignment="1">
      <alignment horizontal="right" vertical="top"/>
    </xf>
    <xf numFmtId="0" fontId="8" fillId="0" borderId="2" xfId="0" applyFont="1" applyFill="1" applyBorder="1" applyAlignment="1">
      <alignment horizontal="right" vertical="top"/>
    </xf>
    <xf numFmtId="0" fontId="6" fillId="3" borderId="3" xfId="0" applyFont="1" applyFill="1" applyBorder="1" applyAlignment="1">
      <alignment horizontal="right" vertical="top"/>
    </xf>
    <xf numFmtId="16" fontId="6" fillId="3" borderId="2" xfId="0" applyNumberFormat="1" applyFont="1" applyFill="1" applyBorder="1" applyAlignment="1">
      <alignment horizontal="right" vertical="top"/>
    </xf>
    <xf numFmtId="0" fontId="6" fillId="3" borderId="2" xfId="0" applyFont="1" applyFill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2" xfId="0" applyFont="1" applyBorder="1" applyAlignment="1">
      <alignment horizontal="right" vertical="top"/>
    </xf>
    <xf numFmtId="0" fontId="6" fillId="0" borderId="1" xfId="0" applyFont="1" applyBorder="1" applyAlignment="1">
      <alignment horizontal="right" vertical="top"/>
    </xf>
    <xf numFmtId="0" fontId="6" fillId="0" borderId="21" xfId="0" applyFont="1" applyBorder="1" applyAlignment="1">
      <alignment horizontal="right" vertical="top"/>
    </xf>
    <xf numFmtId="0" fontId="10" fillId="0" borderId="0" xfId="0" applyFont="1" applyAlignment="1">
      <alignment horizontal="right"/>
    </xf>
    <xf numFmtId="0" fontId="6" fillId="0" borderId="5" xfId="0" applyFont="1" applyBorder="1" applyAlignment="1">
      <alignment horizontal="left" vertical="top"/>
    </xf>
    <xf numFmtId="0" fontId="6" fillId="0" borderId="6" xfId="0" applyFont="1" applyBorder="1" applyAlignment="1">
      <alignment horizontal="left" vertical="top"/>
    </xf>
    <xf numFmtId="0" fontId="6" fillId="0" borderId="6" xfId="0" applyFont="1" applyFill="1" applyBorder="1" applyAlignment="1">
      <alignment horizontal="right" vertical="top"/>
    </xf>
    <xf numFmtId="49" fontId="8" fillId="0" borderId="7" xfId="0" applyNumberFormat="1" applyFont="1" applyFill="1" applyBorder="1" applyAlignment="1">
      <alignment horizontal="right" vertical="top"/>
    </xf>
    <xf numFmtId="49" fontId="6" fillId="0" borderId="7" xfId="0" applyNumberFormat="1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horizontal="right" vertical="top"/>
    </xf>
    <xf numFmtId="0" fontId="6" fillId="3" borderId="8" xfId="0" applyFont="1" applyFill="1" applyBorder="1" applyAlignment="1">
      <alignment horizontal="right" vertical="top"/>
    </xf>
    <xf numFmtId="16" fontId="6" fillId="3" borderId="7" xfId="0" applyNumberFormat="1" applyFont="1" applyFill="1" applyBorder="1" applyAlignment="1">
      <alignment horizontal="right" vertical="top"/>
    </xf>
    <xf numFmtId="0" fontId="6" fillId="3" borderId="7" xfId="0" applyFont="1" applyFill="1" applyBorder="1" applyAlignment="1">
      <alignment horizontal="right" vertical="top"/>
    </xf>
    <xf numFmtId="0" fontId="6" fillId="0" borderId="8" xfId="0" applyFont="1" applyBorder="1" applyAlignment="1">
      <alignment horizontal="right" vertical="top"/>
    </xf>
    <xf numFmtId="0" fontId="6" fillId="0" borderId="7" xfId="0" applyFont="1" applyBorder="1" applyAlignment="1">
      <alignment horizontal="right" vertical="top"/>
    </xf>
    <xf numFmtId="0" fontId="6" fillId="0" borderId="22" xfId="0" applyFont="1" applyBorder="1" applyAlignment="1">
      <alignment horizontal="right" vertical="top"/>
    </xf>
    <xf numFmtId="0" fontId="10" fillId="0" borderId="0" xfId="0" applyFont="1"/>
    <xf numFmtId="1" fontId="7" fillId="0" borderId="5" xfId="0" applyNumberFormat="1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  <xf numFmtId="0" fontId="12" fillId="0" borderId="20" xfId="0" applyFont="1" applyBorder="1" applyAlignment="1">
      <alignment horizontal="left" vertical="top"/>
    </xf>
    <xf numFmtId="1" fontId="13" fillId="0" borderId="20" xfId="0" applyNumberFormat="1" applyFont="1" applyFill="1" applyBorder="1" applyAlignment="1">
      <alignment horizontal="right" vertical="top"/>
    </xf>
    <xf numFmtId="1" fontId="8" fillId="0" borderId="19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horizontal="right" vertical="top"/>
    </xf>
    <xf numFmtId="1" fontId="13" fillId="3" borderId="18" xfId="0" applyNumberFormat="1" applyFont="1" applyFill="1" applyBorder="1" applyAlignment="1">
      <alignment horizontal="right" vertical="top"/>
    </xf>
    <xf numFmtId="1" fontId="13" fillId="3" borderId="19" xfId="0" applyNumberFormat="1" applyFont="1" applyFill="1" applyBorder="1" applyAlignment="1">
      <alignment horizontal="right" vertical="top"/>
    </xf>
    <xf numFmtId="1" fontId="13" fillId="3" borderId="0" xfId="0" applyNumberFormat="1" applyFont="1" applyFill="1" applyBorder="1" applyAlignment="1">
      <alignment horizontal="right" vertical="top"/>
    </xf>
    <xf numFmtId="1" fontId="13" fillId="0" borderId="18" xfId="0" applyNumberFormat="1" applyFont="1" applyFill="1" applyBorder="1" applyAlignment="1">
      <alignment horizontal="right" vertical="top"/>
    </xf>
    <xf numFmtId="1" fontId="13" fillId="0" borderId="19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Border="1" applyAlignment="1">
      <alignment horizontal="right" vertical="top"/>
    </xf>
    <xf numFmtId="1" fontId="13" fillId="0" borderId="23" xfId="0" applyNumberFormat="1" applyFont="1" applyFill="1" applyBorder="1" applyAlignment="1">
      <alignment horizontal="right" vertical="top"/>
    </xf>
    <xf numFmtId="1" fontId="12" fillId="0" borderId="0" xfId="0" applyNumberFormat="1" applyFont="1" applyBorder="1" applyAlignment="1">
      <alignment horizontal="right" vertical="top"/>
    </xf>
    <xf numFmtId="1" fontId="12" fillId="0" borderId="18" xfId="0" applyNumberFormat="1" applyFont="1" applyBorder="1" applyAlignment="1">
      <alignment horizontal="right" vertical="top"/>
    </xf>
    <xf numFmtId="1" fontId="8" fillId="0" borderId="0" xfId="0" applyNumberFormat="1" applyFont="1" applyBorder="1" applyAlignment="1">
      <alignment horizontal="right" vertical="top"/>
    </xf>
    <xf numFmtId="1" fontId="13" fillId="0" borderId="0" xfId="0" applyNumberFormat="1" applyFont="1" applyBorder="1" applyAlignment="1">
      <alignment horizontal="right" vertical="top"/>
    </xf>
    <xf numFmtId="1" fontId="13" fillId="0" borderId="14" xfId="0" applyNumberFormat="1" applyFont="1" applyBorder="1" applyAlignment="1">
      <alignment horizontal="right" vertical="top"/>
    </xf>
    <xf numFmtId="1" fontId="13" fillId="0" borderId="23" xfId="0" applyNumberFormat="1" applyFont="1" applyBorder="1" applyAlignment="1">
      <alignment horizontal="right" vertical="top"/>
    </xf>
    <xf numFmtId="0" fontId="14" fillId="0" borderId="5" xfId="0" applyFont="1" applyBorder="1" applyAlignment="1">
      <alignment horizontal="left" vertical="top"/>
    </xf>
    <xf numFmtId="1" fontId="14" fillId="0" borderId="5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top"/>
    </xf>
    <xf numFmtId="0" fontId="14" fillId="3" borderId="9" xfId="0" applyFont="1" applyFill="1" applyBorder="1" applyAlignment="1">
      <alignment horizontal="right" vertical="top"/>
    </xf>
    <xf numFmtId="0" fontId="14" fillId="3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0" fontId="14" fillId="0" borderId="23" xfId="0" applyFont="1" applyFill="1" applyBorder="1" applyAlignment="1">
      <alignment horizontal="right" vertical="top"/>
    </xf>
    <xf numFmtId="0" fontId="14" fillId="0" borderId="16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right" vertical="top"/>
    </xf>
    <xf numFmtId="0" fontId="6" fillId="3" borderId="9" xfId="0" applyFont="1" applyFill="1" applyBorder="1" applyAlignment="1">
      <alignment horizontal="right" vertical="top"/>
    </xf>
    <xf numFmtId="0" fontId="6" fillId="3" borderId="0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top"/>
    </xf>
    <xf numFmtId="0" fontId="6" fillId="0" borderId="18" xfId="0" applyFont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23" xfId="0" applyFont="1" applyBorder="1" applyAlignment="1">
      <alignment vertical="top"/>
    </xf>
    <xf numFmtId="0" fontId="6" fillId="0" borderId="18" xfId="0" applyFont="1" applyBorder="1" applyAlignment="1">
      <alignment vertical="top"/>
    </xf>
    <xf numFmtId="0" fontId="7" fillId="0" borderId="5" xfId="0" applyFont="1" applyBorder="1" applyAlignment="1">
      <alignment horizontal="left" vertical="top"/>
    </xf>
    <xf numFmtId="0" fontId="6" fillId="0" borderId="0" xfId="0" applyFont="1" applyFill="1" applyBorder="1" applyAlignment="1">
      <alignment horizontal="right" vertical="top"/>
    </xf>
    <xf numFmtId="0" fontId="6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0" fontId="7" fillId="0" borderId="23" xfId="0" applyFont="1" applyBorder="1"/>
    <xf numFmtId="0" fontId="7" fillId="0" borderId="18" xfId="0" applyFont="1" applyBorder="1"/>
    <xf numFmtId="0" fontId="7" fillId="0" borderId="6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1" fontId="15" fillId="0" borderId="6" xfId="0" applyNumberFormat="1" applyFont="1" applyFill="1" applyBorder="1" applyAlignment="1">
      <alignment horizontal="right" vertical="top"/>
    </xf>
    <xf numFmtId="0" fontId="16" fillId="0" borderId="7" xfId="0" applyFont="1" applyFill="1" applyBorder="1" applyAlignment="1">
      <alignment horizontal="right" vertical="top"/>
    </xf>
    <xf numFmtId="0" fontId="15" fillId="3" borderId="7" xfId="0" applyFont="1" applyFill="1" applyBorder="1" applyAlignment="1">
      <alignment horizontal="right" vertical="top"/>
    </xf>
    <xf numFmtId="0" fontId="15" fillId="0" borderId="8" xfId="0" applyFont="1" applyBorder="1" applyAlignment="1">
      <alignment horizontal="right" vertical="top"/>
    </xf>
    <xf numFmtId="0" fontId="15" fillId="0" borderId="7" xfId="0" applyFont="1" applyBorder="1" applyAlignment="1">
      <alignment horizontal="right" vertical="top"/>
    </xf>
    <xf numFmtId="0" fontId="15" fillId="0" borderId="7" xfId="0" applyFont="1" applyBorder="1" applyAlignment="1">
      <alignment vertical="top"/>
    </xf>
    <xf numFmtId="0" fontId="15" fillId="0" borderId="22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6" fillId="3" borderId="18" xfId="0" applyFont="1" applyFill="1" applyBorder="1" applyAlignment="1">
      <alignment horizontal="right" vertical="top"/>
    </xf>
    <xf numFmtId="0" fontId="7" fillId="0" borderId="0" xfId="0" applyFont="1" applyBorder="1"/>
    <xf numFmtId="0" fontId="6" fillId="0" borderId="0" xfId="0" applyFont="1" applyFill="1" applyBorder="1"/>
    <xf numFmtId="0" fontId="6" fillId="0" borderId="18" xfId="0" applyFont="1" applyFill="1" applyBorder="1"/>
    <xf numFmtId="0" fontId="6" fillId="0" borderId="18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vertical="top"/>
    </xf>
    <xf numFmtId="0" fontId="6" fillId="0" borderId="18" xfId="0" applyFont="1" applyFill="1" applyBorder="1" applyAlignment="1">
      <alignment vertical="top"/>
    </xf>
    <xf numFmtId="1" fontId="7" fillId="0" borderId="0" xfId="0" applyNumberFormat="1" applyFont="1" applyFill="1"/>
    <xf numFmtId="1" fontId="7" fillId="0" borderId="18" xfId="0" applyNumberFormat="1" applyFont="1" applyFill="1" applyBorder="1"/>
    <xf numFmtId="0" fontId="7" fillId="0" borderId="5" xfId="0" applyFont="1" applyFill="1" applyBorder="1" applyAlignment="1">
      <alignment horizontal="left" vertical="top"/>
    </xf>
    <xf numFmtId="0" fontId="7" fillId="0" borderId="20" xfId="0" applyFont="1" applyFill="1" applyBorder="1" applyAlignment="1">
      <alignment horizontal="left" vertical="top"/>
    </xf>
    <xf numFmtId="1" fontId="7" fillId="0" borderId="2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/>
    </xf>
    <xf numFmtId="1" fontId="7" fillId="3" borderId="18" xfId="0" applyNumberFormat="1" applyFont="1" applyFill="1" applyBorder="1" applyAlignment="1">
      <alignment horizontal="right" vertical="top"/>
    </xf>
    <xf numFmtId="1" fontId="7" fillId="3" borderId="0" xfId="0" applyNumberFormat="1" applyFont="1" applyFill="1" applyBorder="1" applyAlignment="1">
      <alignment horizontal="right" vertical="top"/>
    </xf>
    <xf numFmtId="1" fontId="7" fillId="3" borderId="0" xfId="0" applyNumberFormat="1" applyFont="1" applyFill="1" applyAlignment="1">
      <alignment horizontal="right" vertical="top"/>
    </xf>
    <xf numFmtId="1" fontId="7" fillId="0" borderId="18" xfId="0" applyNumberFormat="1" applyFont="1" applyFill="1" applyBorder="1" applyAlignment="1">
      <alignment horizontal="right" vertical="top"/>
    </xf>
    <xf numFmtId="1" fontId="7" fillId="0" borderId="0" xfId="0" applyNumberFormat="1" applyFont="1" applyFill="1" applyBorder="1" applyAlignment="1">
      <alignment horizontal="right" vertical="top"/>
    </xf>
    <xf numFmtId="1" fontId="7" fillId="0" borderId="0" xfId="0" applyNumberFormat="1" applyFont="1" applyFill="1" applyAlignment="1">
      <alignment horizontal="right" vertical="top"/>
    </xf>
    <xf numFmtId="0" fontId="7" fillId="3" borderId="7" xfId="0" applyFont="1" applyFill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0" fontId="7" fillId="0" borderId="5" xfId="0" applyFont="1" applyBorder="1"/>
    <xf numFmtId="0" fontId="7" fillId="0" borderId="5" xfId="0" applyFont="1" applyFill="1" applyBorder="1" applyAlignment="1">
      <alignment horizontal="right" vertical="top"/>
    </xf>
    <xf numFmtId="0" fontId="7" fillId="3" borderId="0" xfId="0" applyFont="1" applyFill="1" applyAlignment="1">
      <alignment horizontal="right" vertical="top"/>
    </xf>
    <xf numFmtId="0" fontId="7" fillId="3" borderId="0" xfId="0" applyFont="1" applyFill="1" applyBorder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0" fontId="7" fillId="0" borderId="19" xfId="0" applyFont="1" applyBorder="1" applyAlignment="1">
      <alignment horizontal="right" vertical="top"/>
    </xf>
    <xf numFmtId="0" fontId="6" fillId="0" borderId="23" xfId="0" applyFont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/>
    </xf>
    <xf numFmtId="0" fontId="6" fillId="0" borderId="14" xfId="0" applyFont="1" applyBorder="1" applyAlignment="1">
      <alignment horizontal="right" vertical="top"/>
    </xf>
    <xf numFmtId="0" fontId="9" fillId="0" borderId="0" xfId="0" applyFont="1" applyFill="1" applyAlignment="1">
      <alignment horizontal="right" vertical="top"/>
    </xf>
    <xf numFmtId="0" fontId="7" fillId="3" borderId="9" xfId="0" applyFont="1" applyFill="1" applyBorder="1" applyAlignment="1">
      <alignment horizontal="right" vertical="top"/>
    </xf>
    <xf numFmtId="0" fontId="7" fillId="0" borderId="18" xfId="0" applyFont="1" applyBorder="1" applyAlignment="1">
      <alignment horizontal="right" vertical="top"/>
    </xf>
    <xf numFmtId="0" fontId="7" fillId="0" borderId="0" xfId="0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7" fillId="0" borderId="9" xfId="0" applyFont="1" applyBorder="1" applyAlignment="1">
      <alignment horizontal="right" vertical="top"/>
    </xf>
    <xf numFmtId="1" fontId="7" fillId="0" borderId="5" xfId="0" applyNumberFormat="1" applyFont="1" applyFill="1" applyBorder="1" applyAlignment="1">
      <alignment horizontal="right" vertical="top"/>
    </xf>
    <xf numFmtId="0" fontId="7" fillId="3" borderId="18" xfId="0" applyFont="1" applyFill="1" applyBorder="1" applyAlignment="1">
      <alignment horizontal="right" vertical="top"/>
    </xf>
    <xf numFmtId="0" fontId="7" fillId="0" borderId="0" xfId="0" applyFont="1" applyFill="1" applyAlignment="1">
      <alignment horizontal="right" vertical="top"/>
    </xf>
    <xf numFmtId="1" fontId="6" fillId="0" borderId="18" xfId="0" applyNumberFormat="1" applyFont="1" applyBorder="1" applyAlignment="1">
      <alignment horizontal="right" vertical="top"/>
    </xf>
    <xf numFmtId="1" fontId="6" fillId="0" borderId="14" xfId="0" applyNumberFormat="1" applyFont="1" applyBorder="1" applyAlignment="1">
      <alignment horizontal="right" vertical="top"/>
    </xf>
    <xf numFmtId="1" fontId="7" fillId="0" borderId="18" xfId="0" applyNumberFormat="1" applyFont="1" applyBorder="1" applyAlignment="1">
      <alignment horizontal="right" vertical="top"/>
    </xf>
    <xf numFmtId="1" fontId="7" fillId="0" borderId="0" xfId="0" applyNumberFormat="1" applyFont="1" applyAlignment="1">
      <alignment horizontal="right" vertical="top"/>
    </xf>
    <xf numFmtId="0" fontId="7" fillId="0" borderId="20" xfId="0" applyFont="1" applyBorder="1" applyAlignment="1">
      <alignment horizontal="left" vertical="top"/>
    </xf>
    <xf numFmtId="0" fontId="7" fillId="0" borderId="20" xfId="0" applyFont="1" applyFill="1" applyBorder="1" applyAlignment="1">
      <alignment horizontal="right" vertical="top"/>
    </xf>
    <xf numFmtId="0" fontId="7" fillId="0" borderId="24" xfId="0" applyFont="1" applyBorder="1"/>
    <xf numFmtId="0" fontId="7" fillId="0" borderId="7" xfId="0" applyFont="1" applyFill="1" applyBorder="1" applyAlignment="1">
      <alignment horizontal="right" vertical="top"/>
    </xf>
    <xf numFmtId="0" fontId="9" fillId="0" borderId="7" xfId="0" applyFont="1" applyFill="1" applyBorder="1" applyAlignment="1">
      <alignment horizontal="right" vertical="top"/>
    </xf>
    <xf numFmtId="0" fontId="7" fillId="3" borderId="8" xfId="0" applyFont="1" applyFill="1" applyBorder="1" applyAlignment="1">
      <alignment horizontal="right" vertical="top"/>
    </xf>
    <xf numFmtId="0" fontId="7" fillId="0" borderId="15" xfId="0" applyFont="1" applyBorder="1"/>
    <xf numFmtId="0" fontId="7" fillId="0" borderId="7" xfId="0" applyFont="1" applyBorder="1"/>
    <xf numFmtId="0" fontId="7" fillId="0" borderId="22" xfId="0" applyFont="1" applyBorder="1"/>
    <xf numFmtId="0" fontId="7" fillId="0" borderId="8" xfId="0" applyFont="1" applyBorder="1"/>
    <xf numFmtId="0" fontId="7" fillId="0" borderId="20" xfId="0" applyFont="1" applyFill="1" applyBorder="1" applyAlignment="1">
      <alignment vertical="top"/>
    </xf>
    <xf numFmtId="0" fontId="7" fillId="0" borderId="14" xfId="0" applyFont="1" applyBorder="1"/>
    <xf numFmtId="0" fontId="7" fillId="0" borderId="0" xfId="0" applyFont="1" applyFill="1" applyAlignment="1">
      <alignment vertical="top"/>
    </xf>
    <xf numFmtId="0" fontId="7" fillId="0" borderId="19" xfId="0" applyFont="1" applyBorder="1"/>
    <xf numFmtId="0" fontId="7" fillId="0" borderId="0" xfId="0" applyFont="1" applyFill="1" applyBorder="1"/>
    <xf numFmtId="0" fontId="9" fillId="0" borderId="0" xfId="0" applyFont="1" applyFill="1" applyBorder="1"/>
    <xf numFmtId="0" fontId="7" fillId="3" borderId="18" xfId="0" applyFont="1" applyFill="1" applyBorder="1"/>
    <xf numFmtId="0" fontId="7" fillId="3" borderId="0" xfId="0" applyFont="1" applyFill="1"/>
    <xf numFmtId="0" fontId="7" fillId="0" borderId="11" xfId="0" applyFont="1" applyBorder="1"/>
    <xf numFmtId="0" fontId="6" fillId="0" borderId="20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right" vertical="top"/>
    </xf>
    <xf numFmtId="0" fontId="22" fillId="0" borderId="5" xfId="0" applyFont="1" applyBorder="1" applyAlignment="1">
      <alignment horizontal="left" vertical="top"/>
    </xf>
    <xf numFmtId="0" fontId="22" fillId="0" borderId="5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right" vertical="top" wrapText="1"/>
    </xf>
    <xf numFmtId="0" fontId="9" fillId="0" borderId="0" xfId="0" applyFont="1" applyFill="1" applyBorder="1" applyAlignment="1">
      <alignment horizontal="right" vertical="top" wrapText="1"/>
    </xf>
    <xf numFmtId="0" fontId="7" fillId="0" borderId="0" xfId="0" applyFont="1" applyAlignment="1">
      <alignment horizontal="left" vertical="top"/>
    </xf>
    <xf numFmtId="0" fontId="7" fillId="0" borderId="20" xfId="0" applyFont="1" applyFill="1" applyBorder="1" applyAlignment="1">
      <alignment horizontal="righ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18" xfId="0" applyFont="1" applyBorder="1" applyAlignment="1">
      <alignment horizontal="left" vertical="top"/>
    </xf>
    <xf numFmtId="0" fontId="23" fillId="3" borderId="0" xfId="0" applyFont="1" applyFill="1" applyBorder="1" applyAlignment="1">
      <alignment horizontal="right" vertical="top"/>
    </xf>
    <xf numFmtId="0" fontId="23" fillId="0" borderId="9" xfId="0" applyFont="1" applyBorder="1" applyAlignment="1">
      <alignment horizontal="right" vertical="top"/>
    </xf>
    <xf numFmtId="0" fontId="23" fillId="0" borderId="0" xfId="0" applyFont="1" applyBorder="1" applyAlignment="1">
      <alignment horizontal="right" vertical="top"/>
    </xf>
    <xf numFmtId="0" fontId="22" fillId="0" borderId="14" xfId="0" applyFont="1" applyBorder="1" applyAlignment="1">
      <alignment horizontal="left" vertical="top"/>
    </xf>
    <xf numFmtId="0" fontId="23" fillId="0" borderId="18" xfId="0" applyFont="1" applyBorder="1" applyAlignment="1">
      <alignment horizontal="right" vertical="top"/>
    </xf>
    <xf numFmtId="0" fontId="7" fillId="0" borderId="19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1" fontId="6" fillId="0" borderId="6" xfId="0" applyNumberFormat="1" applyFont="1" applyFill="1" applyBorder="1" applyAlignment="1">
      <alignment horizontal="right" vertical="top"/>
    </xf>
    <xf numFmtId="0" fontId="8" fillId="0" borderId="15" xfId="0" applyFont="1" applyFill="1" applyBorder="1" applyAlignment="1">
      <alignment horizontal="right" vertical="top"/>
    </xf>
    <xf numFmtId="0" fontId="8" fillId="0" borderId="7" xfId="0" applyFont="1" applyFill="1" applyBorder="1" applyAlignment="1">
      <alignment vertical="top"/>
    </xf>
    <xf numFmtId="0" fontId="24" fillId="3" borderId="7" xfId="0" applyFont="1" applyFill="1" applyBorder="1" applyAlignment="1">
      <alignment vertical="top"/>
    </xf>
    <xf numFmtId="0" fontId="6" fillId="3" borderId="7" xfId="0" applyFont="1" applyFill="1" applyBorder="1" applyAlignment="1">
      <alignment vertical="top"/>
    </xf>
    <xf numFmtId="0" fontId="7" fillId="0" borderId="8" xfId="0" applyFont="1" applyBorder="1" applyAlignment="1">
      <alignment horizontal="right" vertical="top"/>
    </xf>
    <xf numFmtId="0" fontId="21" fillId="0" borderId="18" xfId="0" applyFont="1" applyFill="1" applyBorder="1" applyAlignment="1">
      <alignment horizontal="left" vertical="top" wrapText="1"/>
    </xf>
    <xf numFmtId="1" fontId="6" fillId="0" borderId="18" xfId="0" applyNumberFormat="1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24" fillId="3" borderId="0" xfId="0" applyFont="1" applyFill="1" applyBorder="1" applyAlignment="1">
      <alignment vertical="top"/>
    </xf>
    <xf numFmtId="0" fontId="6" fillId="3" borderId="0" xfId="0" applyFont="1" applyFill="1" applyBorder="1" applyAlignment="1">
      <alignment vertical="top"/>
    </xf>
    <xf numFmtId="0" fontId="7" fillId="0" borderId="9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vertical="top"/>
    </xf>
    <xf numFmtId="0" fontId="23" fillId="3" borderId="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0" fontId="7" fillId="0" borderId="18" xfId="0" applyFont="1" applyFill="1" applyBorder="1" applyAlignment="1">
      <alignment horizontal="left" vertical="top"/>
    </xf>
    <xf numFmtId="0" fontId="25" fillId="3" borderId="0" xfId="0" applyFont="1" applyFill="1" applyBorder="1" applyAlignment="1">
      <alignment vertical="top"/>
    </xf>
    <xf numFmtId="0" fontId="7" fillId="0" borderId="20" xfId="1" applyFont="1" applyBorder="1" applyAlignment="1">
      <alignment horizontal="left" vertical="top"/>
    </xf>
    <xf numFmtId="0" fontId="7" fillId="3" borderId="0" xfId="0" applyFont="1" applyFill="1" applyBorder="1" applyAlignment="1">
      <alignment vertical="top"/>
    </xf>
    <xf numFmtId="0" fontId="6" fillId="3" borderId="0" xfId="0" applyFont="1" applyFill="1" applyAlignment="1">
      <alignment vertical="top"/>
    </xf>
    <xf numFmtId="0" fontId="7" fillId="0" borderId="18" xfId="0" applyFont="1" applyFill="1" applyBorder="1" applyAlignment="1">
      <alignment horizontal="right" vertical="top"/>
    </xf>
    <xf numFmtId="0" fontId="7" fillId="3" borderId="0" xfId="0" applyFont="1" applyFill="1" applyAlignment="1">
      <alignment vertical="top"/>
    </xf>
    <xf numFmtId="0" fontId="6" fillId="0" borderId="9" xfId="0" applyFont="1" applyBorder="1" applyAlignment="1">
      <alignment horizontal="right" vertical="top"/>
    </xf>
    <xf numFmtId="0" fontId="7" fillId="3" borderId="0" xfId="0" applyFont="1" applyFill="1" applyBorder="1"/>
    <xf numFmtId="1" fontId="6" fillId="0" borderId="9" xfId="0" applyNumberFormat="1" applyFont="1" applyFill="1" applyBorder="1" applyAlignment="1">
      <alignment horizontal="right" vertical="top"/>
    </xf>
    <xf numFmtId="1" fontId="6" fillId="3" borderId="0" xfId="0" applyNumberFormat="1" applyFont="1" applyFill="1" applyBorder="1" applyAlignment="1">
      <alignment horizontal="right" vertical="top"/>
    </xf>
    <xf numFmtId="1" fontId="6" fillId="0" borderId="20" xfId="0" applyNumberFormat="1" applyFont="1" applyFill="1" applyBorder="1" applyAlignment="1">
      <alignment horizontal="right" vertical="top"/>
    </xf>
    <xf numFmtId="1" fontId="6" fillId="0" borderId="0" xfId="0" applyNumberFormat="1" applyFont="1" applyFill="1" applyBorder="1" applyAlignment="1">
      <alignment horizontal="right" vertical="top"/>
    </xf>
    <xf numFmtId="1" fontId="8" fillId="0" borderId="0" xfId="0" applyNumberFormat="1" applyFont="1" applyFill="1" applyBorder="1" applyAlignment="1">
      <alignment vertical="top"/>
    </xf>
    <xf numFmtId="1" fontId="6" fillId="3" borderId="0" xfId="0" applyNumberFormat="1" applyFont="1" applyFill="1" applyBorder="1" applyAlignment="1">
      <alignment vertical="top"/>
    </xf>
    <xf numFmtId="1" fontId="6" fillId="3" borderId="19" xfId="0" applyNumberFormat="1" applyFont="1" applyFill="1" applyBorder="1" applyAlignment="1">
      <alignment vertical="top"/>
    </xf>
    <xf numFmtId="0" fontId="6" fillId="3" borderId="0" xfId="0" applyFont="1" applyFill="1" applyBorder="1"/>
    <xf numFmtId="1" fontId="7" fillId="3" borderId="0" xfId="0" applyNumberFormat="1" applyFont="1" applyFill="1" applyBorder="1" applyAlignment="1">
      <alignment vertical="top"/>
    </xf>
    <xf numFmtId="1" fontId="7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 applyAlignment="1">
      <alignment horizontal="right" vertical="top"/>
    </xf>
    <xf numFmtId="1" fontId="6" fillId="0" borderId="0" xfId="0" applyNumberFormat="1" applyFont="1" applyBorder="1"/>
    <xf numFmtId="1" fontId="6" fillId="0" borderId="23" xfId="0" applyNumberFormat="1" applyFont="1" applyBorder="1"/>
    <xf numFmtId="1" fontId="6" fillId="0" borderId="18" xfId="0" applyNumberFormat="1" applyFont="1" applyBorder="1"/>
    <xf numFmtId="0" fontId="6" fillId="0" borderId="0" xfId="0" applyFont="1" applyBorder="1"/>
    <xf numFmtId="1" fontId="9" fillId="0" borderId="0" xfId="0" applyNumberFormat="1" applyFont="1" applyFill="1" applyBorder="1" applyAlignment="1">
      <alignment vertical="top"/>
    </xf>
    <xf numFmtId="1" fontId="7" fillId="3" borderId="19" xfId="0" applyNumberFormat="1" applyFont="1" applyFill="1" applyBorder="1" applyAlignment="1">
      <alignment vertical="top"/>
    </xf>
    <xf numFmtId="1" fontId="6" fillId="0" borderId="20" xfId="0" applyNumberFormat="1" applyFont="1" applyBorder="1" applyAlignment="1">
      <alignment horizontal="left" vertical="top"/>
    </xf>
    <xf numFmtId="1" fontId="6" fillId="0" borderId="5" xfId="0" applyNumberFormat="1" applyFont="1" applyFill="1" applyBorder="1" applyAlignment="1">
      <alignment horizontal="right" vertical="top"/>
    </xf>
    <xf numFmtId="1" fontId="6" fillId="0" borderId="5" xfId="0" applyNumberFormat="1" applyFont="1" applyBorder="1" applyAlignment="1">
      <alignment horizontal="left" vertical="top"/>
    </xf>
    <xf numFmtId="1" fontId="6" fillId="3" borderId="18" xfId="0" applyNumberFormat="1" applyFont="1" applyFill="1" applyBorder="1" applyAlignment="1">
      <alignment horizontal="right" vertical="top"/>
    </xf>
    <xf numFmtId="1" fontId="7" fillId="0" borderId="0" xfId="0" applyNumberFormat="1" applyFont="1" applyBorder="1"/>
    <xf numFmtId="1" fontId="7" fillId="0" borderId="23" xfId="0" applyNumberFormat="1" applyFont="1" applyBorder="1"/>
    <xf numFmtId="1" fontId="7" fillId="0" borderId="18" xfId="0" applyNumberFormat="1" applyFont="1" applyBorder="1"/>
    <xf numFmtId="0" fontId="7" fillId="0" borderId="0" xfId="0" applyFont="1" applyBorder="1" applyAlignment="1">
      <alignment horizontal="left" vertical="top"/>
    </xf>
    <xf numFmtId="1" fontId="6" fillId="3" borderId="19" xfId="0" applyNumberFormat="1" applyFont="1" applyFill="1" applyBorder="1" applyAlignment="1">
      <alignment horizontal="right" vertical="top"/>
    </xf>
    <xf numFmtId="1" fontId="7" fillId="3" borderId="19" xfId="0" applyNumberFormat="1" applyFont="1" applyFill="1" applyBorder="1" applyAlignment="1">
      <alignment horizontal="right" vertical="top"/>
    </xf>
    <xf numFmtId="1" fontId="7" fillId="0" borderId="0" xfId="0" applyNumberFormat="1" applyFont="1"/>
    <xf numFmtId="1" fontId="9" fillId="0" borderId="0" xfId="0" applyNumberFormat="1" applyFont="1" applyFill="1" applyBorder="1" applyAlignment="1">
      <alignment horizontal="right" vertical="top"/>
    </xf>
    <xf numFmtId="1" fontId="6" fillId="0" borderId="9" xfId="0" applyNumberFormat="1" applyFont="1" applyBorder="1" applyAlignment="1">
      <alignment horizontal="right" vertical="top"/>
    </xf>
    <xf numFmtId="1" fontId="6" fillId="0" borderId="23" xfId="0" applyNumberFormat="1" applyFont="1" applyBorder="1" applyAlignment="1">
      <alignment horizontal="right" vertical="top"/>
    </xf>
    <xf numFmtId="0" fontId="6" fillId="0" borderId="0" xfId="0" applyFont="1"/>
    <xf numFmtId="1" fontId="7" fillId="0" borderId="23" xfId="0" applyNumberFormat="1" applyFont="1" applyBorder="1" applyAlignment="1">
      <alignment horizontal="right" vertical="top"/>
    </xf>
    <xf numFmtId="1" fontId="7" fillId="3" borderId="12" xfId="0" applyNumberFormat="1" applyFont="1" applyFill="1" applyBorder="1" applyAlignment="1">
      <alignment horizontal="right" vertical="top"/>
    </xf>
    <xf numFmtId="1" fontId="7" fillId="3" borderId="10" xfId="0" applyNumberFormat="1" applyFont="1" applyFill="1" applyBorder="1" applyAlignment="1">
      <alignment horizontal="right" vertical="top"/>
    </xf>
    <xf numFmtId="1" fontId="7" fillId="0" borderId="11" xfId="0" applyNumberFormat="1" applyFont="1" applyBorder="1" applyAlignment="1">
      <alignment horizontal="right" vertical="top"/>
    </xf>
    <xf numFmtId="1" fontId="7" fillId="0" borderId="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1" fontId="8" fillId="0" borderId="7" xfId="0" applyNumberFormat="1" applyFont="1" applyFill="1" applyBorder="1" applyAlignment="1">
      <alignment horizontal="right" vertical="top"/>
    </xf>
    <xf numFmtId="1" fontId="7" fillId="3" borderId="8" xfId="0" applyNumberFormat="1" applyFont="1" applyFill="1" applyBorder="1" applyAlignment="1">
      <alignment horizontal="right" vertical="top"/>
    </xf>
    <xf numFmtId="1" fontId="7" fillId="3" borderId="15" xfId="0" applyNumberFormat="1" applyFont="1" applyFill="1" applyBorder="1" applyAlignment="1">
      <alignment horizontal="right" vertical="top"/>
    </xf>
    <xf numFmtId="1" fontId="7" fillId="3" borderId="7" xfId="0" applyNumberFormat="1" applyFont="1" applyFill="1" applyBorder="1" applyAlignment="1">
      <alignment horizontal="right" vertical="top"/>
    </xf>
    <xf numFmtId="1" fontId="7" fillId="0" borderId="8" xfId="0" applyNumberFormat="1" applyFont="1" applyBorder="1" applyAlignment="1">
      <alignment horizontal="right" vertical="top"/>
    </xf>
    <xf numFmtId="1" fontId="6" fillId="0" borderId="7" xfId="0" applyNumberFormat="1" applyFont="1" applyBorder="1" applyAlignment="1">
      <alignment horizontal="right" vertical="top"/>
    </xf>
    <xf numFmtId="1" fontId="7" fillId="0" borderId="7" xfId="0" applyNumberFormat="1" applyFont="1" applyBorder="1" applyAlignment="1">
      <alignment horizontal="right" vertical="top"/>
    </xf>
    <xf numFmtId="1" fontId="6" fillId="0" borderId="8" xfId="0" applyNumberFormat="1" applyFont="1" applyBorder="1" applyAlignment="1">
      <alignment horizontal="right" vertical="top"/>
    </xf>
    <xf numFmtId="1" fontId="6" fillId="0" borderId="15" xfId="0" applyNumberFormat="1" applyFont="1" applyBorder="1"/>
    <xf numFmtId="1" fontId="6" fillId="0" borderId="7" xfId="0" applyNumberFormat="1" applyFont="1" applyBorder="1"/>
    <xf numFmtId="1" fontId="6" fillId="0" borderId="22" xfId="0" applyNumberFormat="1" applyFont="1" applyBorder="1"/>
    <xf numFmtId="1" fontId="6" fillId="0" borderId="8" xfId="0" applyNumberFormat="1" applyFont="1" applyBorder="1"/>
    <xf numFmtId="1" fontId="6" fillId="0" borderId="19" xfId="0" applyNumberFormat="1" applyFont="1" applyBorder="1"/>
    <xf numFmtId="0" fontId="6" fillId="0" borderId="0" xfId="0" applyFont="1" applyBorder="1" applyAlignment="1">
      <alignment horizontal="left" vertical="top"/>
    </xf>
    <xf numFmtId="0" fontId="6" fillId="0" borderId="20" xfId="0" applyFont="1" applyBorder="1" applyAlignment="1">
      <alignment horizontal="right" vertical="top"/>
    </xf>
    <xf numFmtId="0" fontId="7" fillId="3" borderId="19" xfId="0" applyFont="1" applyFill="1" applyBorder="1" applyAlignment="1">
      <alignment horizontal="right" vertical="top"/>
    </xf>
    <xf numFmtId="0" fontId="6" fillId="0" borderId="19" xfId="0" applyFont="1" applyFill="1" applyBorder="1" applyAlignment="1">
      <alignment horizontal="right" vertical="top"/>
    </xf>
    <xf numFmtId="0" fontId="7" fillId="0" borderId="20" xfId="0" applyFont="1" applyBorder="1" applyAlignment="1">
      <alignment horizontal="right" vertical="top"/>
    </xf>
    <xf numFmtId="0" fontId="7" fillId="0" borderId="14" xfId="0" applyFont="1" applyFill="1" applyBorder="1" applyAlignment="1">
      <alignment horizontal="right" vertical="top"/>
    </xf>
    <xf numFmtId="0" fontId="7" fillId="0" borderId="5" xfId="0" applyFont="1" applyBorder="1" applyAlignment="1">
      <alignment horizontal="right" vertical="top"/>
    </xf>
    <xf numFmtId="0" fontId="6" fillId="0" borderId="9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right" vertical="top" wrapText="1"/>
    </xf>
    <xf numFmtId="0" fontId="6" fillId="3" borderId="19" xfId="0" applyFont="1" applyFill="1" applyBorder="1" applyAlignment="1">
      <alignment horizontal="right" vertical="top"/>
    </xf>
    <xf numFmtId="0" fontId="7" fillId="0" borderId="5" xfId="0" applyFont="1" applyFill="1" applyBorder="1" applyAlignment="1">
      <alignment horizontal="left" vertical="top" wrapText="1"/>
    </xf>
    <xf numFmtId="0" fontId="7" fillId="0" borderId="14" xfId="0" applyFont="1" applyBorder="1" applyAlignment="1">
      <alignment horizontal="right" vertical="top"/>
    </xf>
    <xf numFmtId="0" fontId="6" fillId="0" borderId="6" xfId="0" applyFont="1" applyFill="1" applyBorder="1" applyAlignment="1">
      <alignment horizontal="left" vertical="top" wrapText="1"/>
    </xf>
    <xf numFmtId="0" fontId="29" fillId="0" borderId="5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horizontal="right" vertical="top"/>
    </xf>
    <xf numFmtId="0" fontId="29" fillId="3" borderId="0" xfId="0" applyFont="1" applyFill="1" applyBorder="1" applyAlignment="1">
      <alignment horizontal="right" vertical="top"/>
    </xf>
    <xf numFmtId="0" fontId="29" fillId="0" borderId="13" xfId="0" applyFont="1" applyFill="1" applyBorder="1" applyAlignment="1">
      <alignment horizontal="left" vertical="top" wrapText="1"/>
    </xf>
    <xf numFmtId="0" fontId="29" fillId="0" borderId="13" xfId="0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right" vertical="top" wrapText="1"/>
    </xf>
    <xf numFmtId="0" fontId="7" fillId="0" borderId="10" xfId="0" applyFont="1" applyFill="1" applyBorder="1" applyAlignment="1">
      <alignment horizontal="right" vertical="top"/>
    </xf>
    <xf numFmtId="0" fontId="9" fillId="0" borderId="10" xfId="0" applyFont="1" applyFill="1" applyBorder="1" applyAlignment="1">
      <alignment horizontal="right" vertical="top"/>
    </xf>
    <xf numFmtId="0" fontId="7" fillId="3" borderId="10" xfId="0" applyFont="1" applyFill="1" applyBorder="1" applyAlignment="1">
      <alignment horizontal="right" vertical="top"/>
    </xf>
    <xf numFmtId="0" fontId="29" fillId="3" borderId="10" xfId="0" applyFont="1" applyFill="1" applyBorder="1" applyAlignment="1">
      <alignment horizontal="right" vertical="top"/>
    </xf>
    <xf numFmtId="0" fontId="29" fillId="0" borderId="10" xfId="0" applyFont="1" applyBorder="1" applyAlignment="1">
      <alignment horizontal="right" vertical="top"/>
    </xf>
    <xf numFmtId="0" fontId="29" fillId="0" borderId="12" xfId="0" applyFont="1" applyBorder="1" applyAlignment="1">
      <alignment horizontal="right" vertical="top"/>
    </xf>
    <xf numFmtId="0" fontId="29" fillId="0" borderId="11" xfId="0" applyFont="1" applyBorder="1" applyAlignment="1">
      <alignment horizontal="right" vertical="top"/>
    </xf>
    <xf numFmtId="0" fontId="29" fillId="0" borderId="24" xfId="0" applyFont="1" applyBorder="1" applyAlignment="1">
      <alignment horizontal="right" vertical="top"/>
    </xf>
    <xf numFmtId="0" fontId="7" fillId="0" borderId="0" xfId="0" applyFont="1" applyFill="1" applyBorder="1" applyAlignment="1">
      <alignment horizontal="right" vertical="top" wrapText="1"/>
    </xf>
    <xf numFmtId="0" fontId="29" fillId="0" borderId="0" xfId="0" applyFont="1" applyBorder="1" applyAlignment="1">
      <alignment horizontal="right" vertical="top"/>
    </xf>
    <xf numFmtId="0" fontId="20" fillId="0" borderId="6" xfId="0" applyFont="1" applyBorder="1" applyAlignment="1">
      <alignment horizontal="left" vertical="top"/>
    </xf>
    <xf numFmtId="1" fontId="6" fillId="0" borderId="6" xfId="0" applyNumberFormat="1" applyFont="1" applyBorder="1" applyAlignment="1">
      <alignment horizontal="right" vertical="top"/>
    </xf>
    <xf numFmtId="1" fontId="6" fillId="3" borderId="7" xfId="0" applyNumberFormat="1" applyFont="1" applyFill="1" applyBorder="1" applyAlignment="1">
      <alignment horizontal="right" vertical="top"/>
    </xf>
    <xf numFmtId="0" fontId="6" fillId="3" borderId="15" xfId="0" applyFont="1" applyFill="1" applyBorder="1" applyAlignment="1">
      <alignment horizontal="right" vertical="top"/>
    </xf>
    <xf numFmtId="0" fontId="20" fillId="0" borderId="0" xfId="0" applyFont="1"/>
    <xf numFmtId="0" fontId="20" fillId="0" borderId="5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top"/>
    </xf>
    <xf numFmtId="0" fontId="7" fillId="3" borderId="14" xfId="0" applyFont="1" applyFill="1" applyBorder="1" applyAlignment="1">
      <alignment horizontal="right" vertical="top"/>
    </xf>
    <xf numFmtId="0" fontId="6" fillId="0" borderId="5" xfId="0" applyFont="1" applyBorder="1" applyAlignment="1">
      <alignment horizontal="right" vertical="top"/>
    </xf>
    <xf numFmtId="1" fontId="6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8" xfId="0" applyFont="1" applyBorder="1"/>
    <xf numFmtId="1" fontId="7" fillId="0" borderId="5" xfId="0" applyNumberFormat="1" applyFont="1" applyBorder="1" applyAlignment="1">
      <alignment horizontal="right" vertical="top"/>
    </xf>
    <xf numFmtId="1" fontId="7" fillId="0" borderId="13" xfId="0" applyNumberFormat="1" applyFont="1" applyBorder="1" applyAlignment="1">
      <alignment horizontal="right" vertical="top"/>
    </xf>
    <xf numFmtId="1" fontId="7" fillId="0" borderId="10" xfId="0" applyNumberFormat="1" applyFont="1" applyBorder="1" applyAlignment="1">
      <alignment horizontal="right" vertical="top"/>
    </xf>
    <xf numFmtId="1" fontId="7" fillId="0" borderId="10" xfId="0" applyNumberFormat="1" applyFont="1" applyFill="1" applyBorder="1" applyAlignment="1">
      <alignment horizontal="right" vertical="top"/>
    </xf>
    <xf numFmtId="1" fontId="9" fillId="0" borderId="10" xfId="0" applyNumberFormat="1" applyFont="1" applyFill="1" applyBorder="1" applyAlignment="1">
      <alignment horizontal="right" vertical="top"/>
    </xf>
    <xf numFmtId="1" fontId="7" fillId="0" borderId="24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left" vertical="top"/>
    </xf>
    <xf numFmtId="0" fontId="7" fillId="0" borderId="10" xfId="0" applyFont="1" applyBorder="1"/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17" fillId="0" borderId="0" xfId="0" applyFont="1"/>
    <xf numFmtId="49" fontId="8" fillId="0" borderId="1" xfId="0" applyNumberFormat="1" applyFont="1" applyFill="1" applyBorder="1" applyAlignment="1">
      <alignment horizontal="right" vertical="top"/>
    </xf>
    <xf numFmtId="16" fontId="6" fillId="3" borderId="1" xfId="0" applyNumberFormat="1" applyFont="1" applyFill="1" applyBorder="1" applyAlignment="1">
      <alignment horizontal="right" vertical="top"/>
    </xf>
    <xf numFmtId="0" fontId="10" fillId="0" borderId="0" xfId="0" applyFont="1" applyAlignment="1">
      <alignment vertical="top"/>
    </xf>
    <xf numFmtId="49" fontId="6" fillId="0" borderId="15" xfId="0" applyNumberFormat="1" applyFont="1" applyFill="1" applyBorder="1" applyAlignment="1">
      <alignment horizontal="right" vertical="top"/>
    </xf>
    <xf numFmtId="16" fontId="6" fillId="3" borderId="15" xfId="0" applyNumberFormat="1" applyFont="1" applyFill="1" applyBorder="1" applyAlignment="1">
      <alignment horizontal="right" vertical="top"/>
    </xf>
    <xf numFmtId="1" fontId="10" fillId="0" borderId="0" xfId="0" applyNumberFormat="1" applyFont="1"/>
    <xf numFmtId="3" fontId="10" fillId="0" borderId="0" xfId="0" applyNumberFormat="1" applyFont="1"/>
    <xf numFmtId="0" fontId="30" fillId="0" borderId="20" xfId="0" applyFont="1" applyBorder="1" applyAlignment="1">
      <alignment horizontal="left" vertical="top"/>
    </xf>
    <xf numFmtId="3" fontId="12" fillId="0" borderId="20" xfId="0" applyNumberFormat="1" applyFont="1" applyBorder="1" applyAlignment="1">
      <alignment horizontal="right" vertical="top"/>
    </xf>
    <xf numFmtId="3" fontId="16" fillId="0" borderId="0" xfId="0" applyNumberFormat="1" applyFont="1" applyFill="1" applyBorder="1" applyAlignment="1">
      <alignment horizontal="right" vertical="top"/>
    </xf>
    <xf numFmtId="3" fontId="12" fillId="3" borderId="0" xfId="0" applyNumberFormat="1" applyFont="1" applyFill="1" applyBorder="1" applyAlignment="1">
      <alignment horizontal="right" vertical="top"/>
    </xf>
    <xf numFmtId="3" fontId="12" fillId="3" borderId="19" xfId="0" applyNumberFormat="1" applyFont="1" applyFill="1" applyBorder="1" applyAlignment="1">
      <alignment horizontal="right" vertical="top"/>
    </xf>
    <xf numFmtId="3" fontId="12" fillId="0" borderId="18" xfId="0" applyNumberFormat="1" applyFont="1" applyBorder="1" applyAlignment="1">
      <alignment horizontal="right" vertical="top"/>
    </xf>
    <xf numFmtId="3" fontId="12" fillId="0" borderId="0" xfId="0" applyNumberFormat="1" applyFont="1" applyBorder="1" applyAlignment="1">
      <alignment horizontal="right" vertical="top"/>
    </xf>
    <xf numFmtId="0" fontId="12" fillId="0" borderId="19" xfId="0" applyFont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23" xfId="0" applyFont="1" applyBorder="1" applyAlignment="1">
      <alignment vertical="top"/>
    </xf>
    <xf numFmtId="0" fontId="12" fillId="0" borderId="18" xfId="0" applyFont="1" applyBorder="1" applyAlignment="1">
      <alignment vertical="top"/>
    </xf>
    <xf numFmtId="0" fontId="30" fillId="0" borderId="0" xfId="0" applyFont="1"/>
    <xf numFmtId="3" fontId="14" fillId="0" borderId="5" xfId="0" applyNumberFormat="1" applyFont="1" applyBorder="1" applyAlignment="1">
      <alignment horizontal="right" vertical="top"/>
    </xf>
    <xf numFmtId="0" fontId="14" fillId="3" borderId="14" xfId="0" applyFont="1" applyFill="1" applyBorder="1" applyAlignment="1">
      <alignment horizontal="right" vertical="top"/>
    </xf>
    <xf numFmtId="0" fontId="14" fillId="0" borderId="9" xfId="0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3" fontId="13" fillId="0" borderId="19" xfId="0" applyNumberFormat="1" applyFont="1" applyBorder="1" applyAlignment="1">
      <alignment vertical="top"/>
    </xf>
    <xf numFmtId="3" fontId="13" fillId="0" borderId="0" xfId="0" applyNumberFormat="1" applyFont="1" applyBorder="1" applyAlignment="1">
      <alignment vertical="top"/>
    </xf>
    <xf numFmtId="0" fontId="13" fillId="0" borderId="23" xfId="0" applyFont="1" applyBorder="1" applyAlignment="1">
      <alignment vertical="top"/>
    </xf>
    <xf numFmtId="0" fontId="13" fillId="0" borderId="0" xfId="0" applyFont="1" applyBorder="1"/>
    <xf numFmtId="0" fontId="13" fillId="0" borderId="18" xfId="0" applyFont="1" applyBorder="1"/>
    <xf numFmtId="1" fontId="6" fillId="3" borderId="9" xfId="0" applyNumberFormat="1" applyFont="1" applyFill="1" applyBorder="1" applyAlignment="1">
      <alignment horizontal="right" vertical="top"/>
    </xf>
    <xf numFmtId="3" fontId="6" fillId="0" borderId="19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0" fontId="6" fillId="0" borderId="5" xfId="0" applyFont="1" applyBorder="1" applyAlignment="1">
      <alignment horizontal="left" vertical="top" wrapText="1"/>
    </xf>
    <xf numFmtId="3" fontId="6" fillId="0" borderId="5" xfId="0" applyNumberFormat="1" applyFont="1" applyBorder="1" applyAlignment="1">
      <alignment horizontal="right" vertical="top"/>
    </xf>
    <xf numFmtId="49" fontId="8" fillId="0" borderId="0" xfId="0" applyNumberFormat="1" applyFont="1" applyFill="1" applyBorder="1" applyAlignment="1">
      <alignment horizontal="right" vertical="top"/>
    </xf>
    <xf numFmtId="49" fontId="6" fillId="0" borderId="0" xfId="0" applyNumberFormat="1" applyFont="1" applyFill="1" applyBorder="1" applyAlignment="1">
      <alignment horizontal="right" vertical="top"/>
    </xf>
    <xf numFmtId="16" fontId="6" fillId="3" borderId="14" xfId="0" applyNumberFormat="1" applyFont="1" applyFill="1" applyBorder="1" applyAlignment="1">
      <alignment horizontal="right" vertical="top"/>
    </xf>
    <xf numFmtId="3" fontId="7" fillId="0" borderId="19" xfId="0" applyNumberFormat="1" applyFont="1" applyBorder="1"/>
    <xf numFmtId="3" fontId="7" fillId="0" borderId="0" xfId="0" applyNumberFormat="1" applyFont="1" applyBorder="1"/>
    <xf numFmtId="1" fontId="6" fillId="3" borderId="15" xfId="0" applyNumberFormat="1" applyFont="1" applyFill="1" applyBorder="1" applyAlignment="1">
      <alignment horizontal="right" vertical="top"/>
    </xf>
    <xf numFmtId="1" fontId="6" fillId="0" borderId="15" xfId="0" applyNumberFormat="1" applyFont="1" applyBorder="1" applyAlignment="1">
      <alignment horizontal="right" vertical="top"/>
    </xf>
    <xf numFmtId="1" fontId="7" fillId="0" borderId="15" xfId="0" applyNumberFormat="1" applyFont="1" applyBorder="1"/>
    <xf numFmtId="1" fontId="7" fillId="0" borderId="7" xfId="0" applyNumberFormat="1" applyFont="1" applyBorder="1"/>
    <xf numFmtId="1" fontId="7" fillId="0" borderId="22" xfId="0" applyNumberFormat="1" applyFont="1" applyBorder="1"/>
    <xf numFmtId="1" fontId="7" fillId="0" borderId="8" xfId="0" applyNumberFormat="1" applyFont="1" applyBorder="1"/>
    <xf numFmtId="1" fontId="9" fillId="0" borderId="0" xfId="0" applyNumberFormat="1" applyFont="1" applyFill="1" applyAlignment="1">
      <alignment horizontal="right" vertical="top"/>
    </xf>
    <xf numFmtId="1" fontId="7" fillId="0" borderId="9" xfId="0" applyNumberFormat="1" applyFont="1" applyBorder="1" applyAlignment="1">
      <alignment horizontal="right" vertical="top"/>
    </xf>
    <xf numFmtId="1" fontId="7" fillId="0" borderId="19" xfId="0" applyNumberFormat="1" applyFont="1" applyBorder="1"/>
    <xf numFmtId="1" fontId="7" fillId="0" borderId="20" xfId="0" applyNumberFormat="1" applyFont="1" applyBorder="1" applyAlignment="1">
      <alignment horizontal="right" vertical="top"/>
    </xf>
    <xf numFmtId="0" fontId="9" fillId="0" borderId="14" xfId="0" applyFont="1" applyFill="1" applyBorder="1" applyAlignment="1">
      <alignment horizontal="right" vertical="top"/>
    </xf>
    <xf numFmtId="1" fontId="6" fillId="0" borderId="19" xfId="0" applyNumberFormat="1" applyFont="1" applyBorder="1" applyAlignment="1">
      <alignment horizontal="right" vertical="top"/>
    </xf>
    <xf numFmtId="0" fontId="9" fillId="0" borderId="19" xfId="0" applyFont="1" applyFill="1" applyBorder="1" applyAlignment="1">
      <alignment horizontal="right" vertical="top"/>
    </xf>
    <xf numFmtId="1" fontId="7" fillId="0" borderId="19" xfId="0" applyNumberFormat="1" applyFont="1" applyBorder="1" applyAlignment="1">
      <alignment horizontal="right" vertical="top"/>
    </xf>
    <xf numFmtId="0" fontId="9" fillId="0" borderId="15" xfId="0" applyFont="1" applyFill="1" applyBorder="1" applyAlignment="1">
      <alignment horizontal="right" vertical="top"/>
    </xf>
    <xf numFmtId="1" fontId="7" fillId="0" borderId="15" xfId="0" applyNumberFormat="1" applyFont="1" applyBorder="1" applyAlignment="1">
      <alignment vertical="top"/>
    </xf>
    <xf numFmtId="3" fontId="7" fillId="0" borderId="7" xfId="0" applyNumberFormat="1" applyFont="1" applyBorder="1"/>
    <xf numFmtId="1" fontId="7" fillId="0" borderId="14" xfId="0" applyNumberFormat="1" applyFont="1" applyBorder="1" applyAlignment="1">
      <alignment horizontal="right" vertical="top"/>
    </xf>
    <xf numFmtId="1" fontId="7" fillId="3" borderId="14" xfId="0" applyNumberFormat="1" applyFont="1" applyFill="1" applyBorder="1" applyAlignment="1">
      <alignment horizontal="right" vertical="top"/>
    </xf>
    <xf numFmtId="1" fontId="7" fillId="0" borderId="14" xfId="0" applyNumberFormat="1" applyFont="1" applyBorder="1" applyAlignment="1">
      <alignment vertical="top"/>
    </xf>
    <xf numFmtId="0" fontId="7" fillId="0" borderId="9" xfId="0" applyFont="1" applyBorder="1"/>
    <xf numFmtId="1" fontId="6" fillId="3" borderId="0" xfId="0" applyNumberFormat="1" applyFont="1" applyFill="1" applyAlignment="1">
      <alignment horizontal="right" vertical="top"/>
    </xf>
    <xf numFmtId="1" fontId="6" fillId="0" borderId="18" xfId="0" applyNumberFormat="1" applyFont="1" applyBorder="1" applyAlignment="1">
      <alignment vertical="top"/>
    </xf>
    <xf numFmtId="1" fontId="7" fillId="0" borderId="18" xfId="0" applyNumberFormat="1" applyFont="1" applyBorder="1" applyAlignment="1">
      <alignment vertical="top"/>
    </xf>
    <xf numFmtId="1" fontId="7" fillId="0" borderId="18" xfId="0" applyNumberFormat="1" applyFont="1" applyBorder="1" applyAlignment="1">
      <alignment horizontal="left" vertical="top"/>
    </xf>
    <xf numFmtId="0" fontId="7" fillId="3" borderId="15" xfId="0" applyFont="1" applyFill="1" applyBorder="1" applyAlignment="1">
      <alignment horizontal="right" vertical="top"/>
    </xf>
    <xf numFmtId="3" fontId="7" fillId="0" borderId="15" xfId="0" applyNumberFormat="1" applyFont="1" applyBorder="1"/>
    <xf numFmtId="3" fontId="7" fillId="0" borderId="14" xfId="0" applyNumberFormat="1" applyFont="1" applyBorder="1"/>
    <xf numFmtId="1" fontId="8" fillId="0" borderId="15" xfId="0" applyNumberFormat="1" applyFont="1" applyFill="1" applyBorder="1" applyAlignment="1">
      <alignment horizontal="right" vertical="top"/>
    </xf>
    <xf numFmtId="0" fontId="8" fillId="0" borderId="14" xfId="0" applyFont="1" applyFill="1" applyBorder="1" applyAlignment="1">
      <alignment horizontal="right" vertical="top"/>
    </xf>
    <xf numFmtId="0" fontId="7" fillId="0" borderId="0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right" vertical="top"/>
    </xf>
    <xf numFmtId="0" fontId="28" fillId="0" borderId="0" xfId="0" applyFont="1" applyBorder="1" applyAlignment="1">
      <alignment horizontal="left" vertical="top" wrapText="1"/>
    </xf>
    <xf numFmtId="0" fontId="24" fillId="3" borderId="14" xfId="0" applyFont="1" applyFill="1" applyBorder="1" applyAlignment="1">
      <alignment horizontal="right" vertical="top"/>
    </xf>
    <xf numFmtId="0" fontId="24" fillId="3" borderId="0" xfId="0" applyFont="1" applyFill="1" applyAlignment="1">
      <alignment horizontal="right" vertical="top"/>
    </xf>
    <xf numFmtId="0" fontId="25" fillId="3" borderId="0" xfId="0" applyFont="1" applyFill="1" applyAlignment="1">
      <alignment horizontal="right" vertical="top"/>
    </xf>
    <xf numFmtId="0" fontId="25" fillId="0" borderId="0" xfId="0" applyFont="1" applyAlignment="1">
      <alignment horizontal="right" vertical="top"/>
    </xf>
    <xf numFmtId="0" fontId="22" fillId="0" borderId="0" xfId="0" applyFont="1" applyBorder="1" applyAlignment="1">
      <alignment horizontal="left" vertical="top" wrapText="1"/>
    </xf>
    <xf numFmtId="0" fontId="25" fillId="3" borderId="19" xfId="0" applyFont="1" applyFill="1" applyBorder="1" applyAlignment="1">
      <alignment horizontal="right" vertical="top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3" fontId="7" fillId="0" borderId="12" xfId="0" applyNumberFormat="1" applyFont="1" applyBorder="1"/>
    <xf numFmtId="3" fontId="7" fillId="0" borderId="10" xfId="0" applyNumberFormat="1" applyFont="1" applyBorder="1"/>
    <xf numFmtId="0" fontId="32" fillId="0" borderId="5" xfId="0" applyFont="1" applyBorder="1" applyAlignment="1">
      <alignment horizontal="left" vertical="top"/>
    </xf>
    <xf numFmtId="0" fontId="6" fillId="3" borderId="14" xfId="0" applyFont="1" applyFill="1" applyBorder="1" applyAlignment="1">
      <alignment horizontal="right" vertical="top"/>
    </xf>
    <xf numFmtId="0" fontId="32" fillId="0" borderId="9" xfId="0" applyFont="1" applyFill="1" applyBorder="1" applyAlignment="1">
      <alignment horizontal="right" vertical="top"/>
    </xf>
    <xf numFmtId="0" fontId="32" fillId="0" borderId="0" xfId="0" applyFont="1" applyFill="1" applyAlignment="1">
      <alignment horizontal="right" vertical="top"/>
    </xf>
    <xf numFmtId="0" fontId="32" fillId="0" borderId="23" xfId="0" applyFont="1" applyBorder="1"/>
    <xf numFmtId="0" fontId="32" fillId="0" borderId="0" xfId="0" applyFont="1" applyBorder="1"/>
    <xf numFmtId="0" fontId="32" fillId="0" borderId="18" xfId="0" applyFont="1" applyBorder="1"/>
    <xf numFmtId="0" fontId="32" fillId="0" borderId="0" xfId="0" applyFont="1"/>
    <xf numFmtId="0" fontId="29" fillId="0" borderId="14" xfId="0" applyFont="1" applyBorder="1" applyAlignment="1">
      <alignment horizontal="right" vertical="top"/>
    </xf>
    <xf numFmtId="0" fontId="29" fillId="0" borderId="0" xfId="0" applyFont="1" applyFill="1" applyAlignment="1">
      <alignment horizontal="right" vertical="top"/>
    </xf>
    <xf numFmtId="0" fontId="29" fillId="3" borderId="0" xfId="0" applyFont="1" applyFill="1" applyAlignment="1">
      <alignment horizontal="right" vertical="top"/>
    </xf>
    <xf numFmtId="0" fontId="29" fillId="3" borderId="14" xfId="0" applyFont="1" applyFill="1" applyBorder="1" applyAlignment="1">
      <alignment horizontal="right" vertical="top"/>
    </xf>
    <xf numFmtId="0" fontId="32" fillId="0" borderId="18" xfId="0" applyFont="1" applyFill="1" applyBorder="1" applyAlignment="1">
      <alignment horizontal="right" vertical="top"/>
    </xf>
    <xf numFmtId="0" fontId="32" fillId="0" borderId="13" xfId="0" applyFont="1" applyBorder="1" applyAlignment="1">
      <alignment horizontal="left" vertical="top"/>
    </xf>
    <xf numFmtId="0" fontId="8" fillId="0" borderId="12" xfId="0" applyFont="1" applyFill="1" applyBorder="1" applyAlignment="1">
      <alignment horizontal="right" vertical="top"/>
    </xf>
    <xf numFmtId="0" fontId="6" fillId="0" borderId="10" xfId="0" applyFont="1" applyFill="1" applyBorder="1" applyAlignment="1">
      <alignment horizontal="right" vertical="top"/>
    </xf>
    <xf numFmtId="0" fontId="6" fillId="3" borderId="12" xfId="0" applyFont="1" applyFill="1" applyBorder="1" applyAlignment="1">
      <alignment horizontal="right" vertical="top"/>
    </xf>
    <xf numFmtId="0" fontId="29" fillId="0" borderId="11" xfId="0" applyFont="1" applyFill="1" applyBorder="1" applyAlignment="1">
      <alignment horizontal="right" vertical="top"/>
    </xf>
    <xf numFmtId="0" fontId="29" fillId="0" borderId="10" xfId="0" applyFont="1" applyFill="1" applyBorder="1" applyAlignment="1">
      <alignment horizontal="right" vertical="top"/>
    </xf>
    <xf numFmtId="3" fontId="29" fillId="0" borderId="12" xfId="0" applyNumberFormat="1" applyFont="1" applyBorder="1" applyAlignment="1">
      <alignment vertical="top"/>
    </xf>
    <xf numFmtId="3" fontId="29" fillId="0" borderId="10" xfId="0" applyNumberFormat="1" applyFont="1" applyBorder="1" applyAlignment="1">
      <alignment vertical="top"/>
    </xf>
    <xf numFmtId="0" fontId="29" fillId="0" borderId="24" xfId="0" applyFont="1" applyBorder="1" applyAlignment="1">
      <alignment vertical="top"/>
    </xf>
    <xf numFmtId="0" fontId="29" fillId="0" borderId="10" xfId="0" applyFont="1" applyBorder="1" applyAlignment="1">
      <alignment vertical="top"/>
    </xf>
    <xf numFmtId="0" fontId="29" fillId="0" borderId="11" xfId="0" applyFont="1" applyBorder="1" applyAlignment="1">
      <alignment vertical="top"/>
    </xf>
    <xf numFmtId="0" fontId="7" fillId="0" borderId="0" xfId="0" applyFont="1" applyFill="1"/>
    <xf numFmtId="0" fontId="6" fillId="0" borderId="7" xfId="0" applyFont="1" applyBorder="1" applyAlignment="1">
      <alignment horizontal="left" vertical="top"/>
    </xf>
    <xf numFmtId="0" fontId="6" fillId="0" borderId="6" xfId="0" applyFont="1" applyBorder="1" applyAlignment="1">
      <alignment horizontal="right" vertical="top"/>
    </xf>
    <xf numFmtId="0" fontId="7" fillId="3" borderId="25" xfId="0" applyFont="1" applyFill="1" applyBorder="1"/>
    <xf numFmtId="0" fontId="6" fillId="0" borderId="23" xfId="0" applyFont="1" applyBorder="1"/>
    <xf numFmtId="1" fontId="7" fillId="0" borderId="14" xfId="0" applyNumberFormat="1" applyFont="1" applyFill="1" applyBorder="1" applyAlignment="1">
      <alignment horizontal="right" vertical="top"/>
    </xf>
    <xf numFmtId="1" fontId="7" fillId="0" borderId="0" xfId="0" applyNumberFormat="1" applyFont="1" applyBorder="1" applyAlignment="1">
      <alignment vertical="top"/>
    </xf>
    <xf numFmtId="1" fontId="7" fillId="0" borderId="23" xfId="0" applyNumberFormat="1" applyFont="1" applyBorder="1" applyAlignment="1">
      <alignment vertical="top"/>
    </xf>
    <xf numFmtId="0" fontId="6" fillId="3" borderId="25" xfId="0" applyFont="1" applyFill="1" applyBorder="1" applyAlignment="1">
      <alignment horizontal="right" vertical="top"/>
    </xf>
    <xf numFmtId="0" fontId="7" fillId="3" borderId="25" xfId="0" applyFont="1" applyFill="1" applyBorder="1" applyAlignment="1">
      <alignment horizontal="right" vertical="top"/>
    </xf>
    <xf numFmtId="1" fontId="20" fillId="0" borderId="0" xfId="0" applyNumberFormat="1" applyFont="1" applyFill="1" applyBorder="1" applyAlignment="1">
      <alignment horizontal="right" vertical="top"/>
    </xf>
    <xf numFmtId="1" fontId="20" fillId="0" borderId="0" xfId="0" applyNumberFormat="1" applyFont="1" applyBorder="1" applyAlignment="1">
      <alignment horizontal="right" vertical="top"/>
    </xf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right" vertical="top"/>
    </xf>
    <xf numFmtId="0" fontId="6" fillId="0" borderId="10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vertical="top"/>
    </xf>
    <xf numFmtId="0" fontId="8" fillId="0" borderId="10" xfId="0" applyFont="1" applyFill="1" applyBorder="1" applyAlignment="1">
      <alignment vertical="top"/>
    </xf>
    <xf numFmtId="0" fontId="6" fillId="0" borderId="4" xfId="0" applyFont="1" applyBorder="1" applyAlignment="1">
      <alignment horizontal="right" vertical="top"/>
    </xf>
    <xf numFmtId="0" fontId="9" fillId="0" borderId="0" xfId="0" applyFont="1" applyAlignment="1">
      <alignment vertical="top"/>
    </xf>
    <xf numFmtId="16" fontId="6" fillId="3" borderId="0" xfId="0" applyNumberFormat="1" applyFont="1" applyFill="1" applyBorder="1" applyAlignment="1">
      <alignment horizontal="right" vertical="top"/>
    </xf>
    <xf numFmtId="1" fontId="9" fillId="0" borderId="0" xfId="0" applyNumberFormat="1" applyFont="1"/>
    <xf numFmtId="0" fontId="29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1" fontId="12" fillId="0" borderId="5" xfId="0" applyNumberFormat="1" applyFont="1" applyBorder="1" applyAlignment="1">
      <alignment horizontal="right" vertical="top"/>
    </xf>
    <xf numFmtId="1" fontId="16" fillId="0" borderId="0" xfId="0" applyNumberFormat="1" applyFont="1" applyFill="1" applyBorder="1" applyAlignment="1">
      <alignment horizontal="right" vertical="top"/>
    </xf>
    <xf numFmtId="1" fontId="12" fillId="3" borderId="0" xfId="0" applyNumberFormat="1" applyFont="1" applyFill="1" applyBorder="1" applyAlignment="1">
      <alignment horizontal="right" vertical="top"/>
    </xf>
    <xf numFmtId="1" fontId="12" fillId="0" borderId="14" xfId="0" applyNumberFormat="1" applyFont="1" applyBorder="1" applyAlignment="1">
      <alignment vertical="top"/>
    </xf>
    <xf numFmtId="1" fontId="12" fillId="0" borderId="0" xfId="0" applyNumberFormat="1" applyFont="1" applyBorder="1" applyAlignment="1">
      <alignment vertical="top"/>
    </xf>
    <xf numFmtId="1" fontId="12" fillId="0" borderId="23" xfId="0" applyNumberFormat="1" applyFont="1" applyBorder="1" applyAlignment="1">
      <alignment vertical="top"/>
    </xf>
    <xf numFmtId="1" fontId="12" fillId="0" borderId="18" xfId="0" applyNumberFormat="1" applyFont="1" applyBorder="1" applyAlignment="1">
      <alignment vertical="top"/>
    </xf>
    <xf numFmtId="1" fontId="14" fillId="0" borderId="5" xfId="0" applyNumberFormat="1" applyFont="1" applyBorder="1" applyAlignment="1">
      <alignment horizontal="right" vertical="top"/>
    </xf>
    <xf numFmtId="1" fontId="14" fillId="3" borderId="0" xfId="0" applyNumberFormat="1" applyFont="1" applyFill="1" applyBorder="1" applyAlignment="1">
      <alignment horizontal="right" vertical="top"/>
    </xf>
    <xf numFmtId="1" fontId="14" fillId="0" borderId="9" xfId="0" applyNumberFormat="1" applyFont="1" applyBorder="1" applyAlignment="1">
      <alignment horizontal="right" vertical="top"/>
    </xf>
    <xf numFmtId="1" fontId="14" fillId="0" borderId="0" xfId="0" applyNumberFormat="1" applyFont="1" applyBorder="1" applyAlignment="1">
      <alignment horizontal="right" vertical="top"/>
    </xf>
    <xf numFmtId="1" fontId="13" fillId="0" borderId="19" xfId="0" applyNumberFormat="1" applyFont="1" applyBorder="1" applyAlignment="1">
      <alignment vertical="top"/>
    </xf>
    <xf numFmtId="1" fontId="13" fillId="0" borderId="0" xfId="0" applyNumberFormat="1" applyFont="1" applyBorder="1" applyAlignment="1">
      <alignment vertical="top"/>
    </xf>
    <xf numFmtId="1" fontId="13" fillId="0" borderId="23" xfId="0" applyNumberFormat="1" applyFont="1" applyBorder="1" applyAlignment="1">
      <alignment vertical="top"/>
    </xf>
    <xf numFmtId="1" fontId="13" fillId="0" borderId="18" xfId="0" applyNumberFormat="1" applyFont="1" applyBorder="1" applyAlignment="1">
      <alignment vertical="top"/>
    </xf>
    <xf numFmtId="1" fontId="11" fillId="0" borderId="5" xfId="0" applyNumberFormat="1" applyFont="1" applyBorder="1" applyAlignment="1">
      <alignment horizontal="right" vertical="top"/>
    </xf>
    <xf numFmtId="1" fontId="8" fillId="0" borderId="14" xfId="0" applyNumberFormat="1" applyFont="1" applyFill="1" applyBorder="1" applyAlignment="1">
      <alignment horizontal="right" vertical="top"/>
    </xf>
    <xf numFmtId="1" fontId="6" fillId="0" borderId="19" xfId="0" applyNumberFormat="1" applyFont="1" applyBorder="1" applyAlignment="1">
      <alignment vertical="top"/>
    </xf>
    <xf numFmtId="1" fontId="6" fillId="0" borderId="23" xfId="0" applyNumberFormat="1" applyFont="1" applyBorder="1" applyAlignment="1">
      <alignment vertical="top"/>
    </xf>
    <xf numFmtId="0" fontId="11" fillId="0" borderId="5" xfId="0" applyFont="1" applyBorder="1" applyAlignment="1">
      <alignment horizontal="right" vertical="top"/>
    </xf>
    <xf numFmtId="0" fontId="11" fillId="0" borderId="6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right" vertical="top"/>
    </xf>
    <xf numFmtId="0" fontId="11" fillId="3" borderId="7" xfId="0" applyFont="1" applyFill="1" applyBorder="1" applyAlignment="1">
      <alignment horizontal="right" vertical="top"/>
    </xf>
    <xf numFmtId="0" fontId="11" fillId="0" borderId="7" xfId="0" applyFont="1" applyBorder="1" applyAlignment="1">
      <alignment horizontal="right" vertical="top"/>
    </xf>
    <xf numFmtId="0" fontId="11" fillId="0" borderId="15" xfId="0" applyFont="1" applyBorder="1" applyAlignment="1">
      <alignment horizontal="right" vertical="top"/>
    </xf>
    <xf numFmtId="0" fontId="11" fillId="0" borderId="8" xfId="0" applyFont="1" applyBorder="1" applyAlignment="1">
      <alignment horizontal="right" vertical="top"/>
    </xf>
    <xf numFmtId="0" fontId="11" fillId="0" borderId="15" xfId="0" applyFont="1" applyBorder="1"/>
    <xf numFmtId="0" fontId="11" fillId="0" borderId="7" xfId="0" applyFont="1" applyBorder="1"/>
    <xf numFmtId="0" fontId="11" fillId="0" borderId="22" xfId="0" applyFont="1" applyBorder="1"/>
    <xf numFmtId="0" fontId="11" fillId="0" borderId="8" xfId="0" applyFont="1" applyBorder="1"/>
    <xf numFmtId="0" fontId="11" fillId="0" borderId="0" xfId="0" applyFont="1"/>
    <xf numFmtId="0" fontId="11" fillId="0" borderId="5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" fontId="16" fillId="0" borderId="0" xfId="0" applyNumberFormat="1" applyFont="1" applyBorder="1" applyAlignment="1">
      <alignment horizontal="right" vertical="top"/>
    </xf>
    <xf numFmtId="1" fontId="12" fillId="0" borderId="23" xfId="0" applyNumberFormat="1" applyFont="1" applyBorder="1" applyAlignment="1">
      <alignment horizontal="right" vertical="top"/>
    </xf>
    <xf numFmtId="1" fontId="16" fillId="0" borderId="14" xfId="0" applyNumberFormat="1" applyFont="1" applyBorder="1" applyAlignment="1">
      <alignment horizontal="right" vertical="top"/>
    </xf>
    <xf numFmtId="1" fontId="12" fillId="3" borderId="18" xfId="0" applyNumberFormat="1" applyFont="1" applyFill="1" applyBorder="1" applyAlignment="1">
      <alignment horizontal="right" vertical="top"/>
    </xf>
    <xf numFmtId="1" fontId="12" fillId="3" borderId="14" xfId="0" applyNumberFormat="1" applyFont="1" applyFill="1" applyBorder="1" applyAlignment="1">
      <alignment horizontal="right" vertical="top"/>
    </xf>
    <xf numFmtId="1" fontId="12" fillId="0" borderId="14" xfId="0" applyNumberFormat="1" applyFont="1" applyBorder="1" applyAlignment="1">
      <alignment horizontal="right" vertical="top"/>
    </xf>
    <xf numFmtId="1" fontId="13" fillId="3" borderId="0" xfId="0" applyNumberFormat="1" applyFont="1" applyFill="1" applyAlignment="1">
      <alignment horizontal="right" vertical="top"/>
    </xf>
    <xf numFmtId="1" fontId="13" fillId="0" borderId="9" xfId="0" applyNumberFormat="1" applyFont="1" applyBorder="1" applyAlignment="1">
      <alignment horizontal="right" vertical="top"/>
    </xf>
    <xf numFmtId="1" fontId="6" fillId="0" borderId="0" xfId="0" applyNumberFormat="1" applyFont="1" applyAlignment="1">
      <alignment horizontal="right" vertical="top"/>
    </xf>
    <xf numFmtId="0" fontId="7" fillId="2" borderId="0" xfId="0" applyFont="1" applyFill="1" applyAlignment="1">
      <alignment horizontal="right" vertical="top"/>
    </xf>
    <xf numFmtId="0" fontId="9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0" fontId="8" fillId="0" borderId="6" xfId="0" applyFont="1" applyBorder="1" applyAlignment="1">
      <alignment horizontal="right" vertical="top"/>
    </xf>
    <xf numFmtId="0" fontId="9" fillId="3" borderId="15" xfId="0" applyFont="1" applyFill="1" applyBorder="1" applyAlignment="1">
      <alignment horizontal="right" vertical="top"/>
    </xf>
    <xf numFmtId="0" fontId="9" fillId="3" borderId="7" xfId="0" applyFont="1" applyFill="1" applyBorder="1" applyAlignment="1">
      <alignment horizontal="right" vertical="top"/>
    </xf>
    <xf numFmtId="0" fontId="9" fillId="0" borderId="8" xfId="0" applyFont="1" applyBorder="1" applyAlignment="1">
      <alignment horizontal="right" vertical="top"/>
    </xf>
    <xf numFmtId="0" fontId="9" fillId="0" borderId="7" xfId="0" applyFont="1" applyBorder="1" applyAlignment="1">
      <alignment horizontal="right" vertical="top"/>
    </xf>
    <xf numFmtId="0" fontId="9" fillId="0" borderId="15" xfId="0" applyFont="1" applyBorder="1"/>
    <xf numFmtId="0" fontId="9" fillId="0" borderId="7" xfId="0" applyFont="1" applyBorder="1"/>
    <xf numFmtId="0" fontId="9" fillId="0" borderId="22" xfId="0" applyFont="1" applyBorder="1"/>
    <xf numFmtId="0" fontId="9" fillId="0" borderId="8" xfId="0" applyFont="1" applyBorder="1"/>
    <xf numFmtId="0" fontId="9" fillId="0" borderId="0" xfId="0" applyFont="1" applyBorder="1"/>
    <xf numFmtId="0" fontId="6" fillId="2" borderId="0" xfId="0" applyFont="1" applyFill="1" applyAlignment="1">
      <alignment horizontal="right" vertical="top"/>
    </xf>
    <xf numFmtId="0" fontId="6" fillId="0" borderId="14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 vertical="top"/>
    </xf>
    <xf numFmtId="0" fontId="6" fillId="0" borderId="19" xfId="0" applyFont="1" applyBorder="1"/>
    <xf numFmtId="0" fontId="25" fillId="0" borderId="5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33" fillId="0" borderId="5" xfId="0" applyFont="1" applyBorder="1" applyAlignment="1">
      <alignment vertical="center"/>
    </xf>
    <xf numFmtId="1" fontId="7" fillId="0" borderId="19" xfId="0" applyNumberFormat="1" applyFont="1" applyBorder="1" applyAlignment="1">
      <alignment horizontal="left" vertical="top"/>
    </xf>
    <xf numFmtId="1" fontId="6" fillId="0" borderId="14" xfId="0" applyNumberFormat="1" applyFont="1" applyFill="1" applyBorder="1" applyAlignment="1">
      <alignment horizontal="right" vertical="top"/>
    </xf>
    <xf numFmtId="1" fontId="7" fillId="3" borderId="0" xfId="0" applyNumberFormat="1" applyFont="1" applyFill="1"/>
    <xf numFmtId="0" fontId="7" fillId="0" borderId="14" xfId="0" applyFont="1" applyBorder="1" applyAlignment="1">
      <alignment horizontal="left" vertical="top"/>
    </xf>
    <xf numFmtId="0" fontId="6" fillId="2" borderId="19" xfId="0" applyFont="1" applyFill="1" applyBorder="1" applyAlignment="1">
      <alignment horizontal="right" vertical="top"/>
    </xf>
    <xf numFmtId="0" fontId="7" fillId="2" borderId="19" xfId="0" applyFont="1" applyFill="1" applyBorder="1" applyAlignment="1">
      <alignment horizontal="right" vertical="top"/>
    </xf>
    <xf numFmtId="0" fontId="6" fillId="3" borderId="0" xfId="0" applyFont="1" applyFill="1"/>
    <xf numFmtId="0" fontId="7" fillId="3" borderId="0" xfId="0" applyFont="1" applyFill="1" applyAlignment="1">
      <alignment vertical="center"/>
    </xf>
    <xf numFmtId="1" fontId="7" fillId="0" borderId="0" xfId="0" applyNumberFormat="1" applyFont="1" applyBorder="1" applyAlignment="1">
      <alignment horizontal="left" vertical="top"/>
    </xf>
    <xf numFmtId="0" fontId="6" fillId="0" borderId="14" xfId="0" applyFont="1" applyBorder="1"/>
    <xf numFmtId="0" fontId="7" fillId="2" borderId="0" xfId="0" applyFont="1" applyFill="1" applyBorder="1" applyAlignment="1">
      <alignment horizontal="right" vertical="top"/>
    </xf>
    <xf numFmtId="0" fontId="6" fillId="0" borderId="15" xfId="0" applyFont="1" applyFill="1" applyBorder="1" applyAlignment="1">
      <alignment horizontal="right" vertical="top"/>
    </xf>
    <xf numFmtId="0" fontId="35" fillId="0" borderId="5" xfId="0" applyFont="1" applyBorder="1" applyAlignment="1">
      <alignment horizontal="left" vertical="top"/>
    </xf>
    <xf numFmtId="0" fontId="29" fillId="0" borderId="5" xfId="0" applyFont="1" applyBorder="1" applyAlignment="1">
      <alignment horizontal="right" vertical="top"/>
    </xf>
    <xf numFmtId="0" fontId="29" fillId="0" borderId="14" xfId="0" applyFont="1" applyFill="1" applyBorder="1" applyAlignment="1">
      <alignment horizontal="right" vertical="top"/>
    </xf>
    <xf numFmtId="0" fontId="29" fillId="0" borderId="18" xfId="0" applyFont="1" applyFill="1" applyBorder="1" applyAlignment="1">
      <alignment horizontal="right" vertical="top"/>
    </xf>
    <xf numFmtId="0" fontId="35" fillId="0" borderId="14" xfId="0" applyFont="1" applyBorder="1"/>
    <xf numFmtId="0" fontId="35" fillId="0" borderId="0" xfId="0" applyFont="1" applyBorder="1"/>
    <xf numFmtId="0" fontId="35" fillId="0" borderId="23" xfId="0" applyFont="1" applyBorder="1"/>
    <xf numFmtId="0" fontId="35" fillId="0" borderId="18" xfId="0" applyFont="1" applyBorder="1"/>
    <xf numFmtId="0" fontId="35" fillId="0" borderId="0" xfId="0" applyFont="1"/>
    <xf numFmtId="0" fontId="29" fillId="0" borderId="14" xfId="0" applyFont="1" applyBorder="1" applyAlignment="1">
      <alignment vertical="top"/>
    </xf>
    <xf numFmtId="0" fontId="29" fillId="0" borderId="0" xfId="0" applyFont="1" applyBorder="1" applyAlignment="1">
      <alignment vertical="top"/>
    </xf>
    <xf numFmtId="0" fontId="29" fillId="0" borderId="23" xfId="0" applyFont="1" applyBorder="1" applyAlignment="1">
      <alignment vertical="top"/>
    </xf>
    <xf numFmtId="0" fontId="29" fillId="0" borderId="18" xfId="0" applyFont="1" applyBorder="1" applyAlignment="1">
      <alignment vertical="top"/>
    </xf>
    <xf numFmtId="0" fontId="29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1" fontId="13" fillId="0" borderId="5" xfId="0" applyNumberFormat="1" applyFont="1" applyBorder="1" applyAlignment="1">
      <alignment horizontal="right" vertical="top"/>
    </xf>
    <xf numFmtId="0" fontId="13" fillId="3" borderId="14" xfId="0" applyFont="1" applyFill="1" applyBorder="1" applyAlignment="1">
      <alignment horizontal="right" vertical="top"/>
    </xf>
    <xf numFmtId="0" fontId="13" fillId="3" borderId="0" xfId="0" applyFont="1" applyFill="1" applyBorder="1" applyAlignment="1">
      <alignment horizontal="right" vertical="top"/>
    </xf>
    <xf numFmtId="0" fontId="13" fillId="0" borderId="18" xfId="0" applyFont="1" applyBorder="1" applyAlignment="1">
      <alignment horizontal="right" vertical="top"/>
    </xf>
    <xf numFmtId="0" fontId="13" fillId="0" borderId="0" xfId="0" applyFont="1" applyBorder="1" applyAlignment="1">
      <alignment horizontal="right" vertical="top"/>
    </xf>
    <xf numFmtId="0" fontId="13" fillId="0" borderId="14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3" fillId="0" borderId="18" xfId="0" applyFont="1" applyBorder="1" applyAlignment="1">
      <alignment vertical="top"/>
    </xf>
    <xf numFmtId="1" fontId="8" fillId="0" borderId="14" xfId="0" applyNumberFormat="1" applyFont="1" applyBorder="1" applyAlignment="1">
      <alignment horizontal="right" vertical="top"/>
    </xf>
    <xf numFmtId="1" fontId="13" fillId="3" borderId="14" xfId="0" applyNumberFormat="1" applyFont="1" applyFill="1" applyBorder="1" applyAlignment="1">
      <alignment horizontal="right" vertical="top"/>
    </xf>
    <xf numFmtId="1" fontId="13" fillId="0" borderId="18" xfId="0" applyNumberFormat="1" applyFont="1" applyBorder="1" applyAlignment="1">
      <alignment horizontal="right" vertical="top"/>
    </xf>
    <xf numFmtId="1" fontId="14" fillId="3" borderId="18" xfId="0" applyNumberFormat="1" applyFont="1" applyFill="1" applyBorder="1" applyAlignment="1">
      <alignment horizontal="right" vertical="top"/>
    </xf>
    <xf numFmtId="1" fontId="14" fillId="3" borderId="14" xfId="0" applyNumberFormat="1" applyFont="1" applyFill="1" applyBorder="1" applyAlignment="1">
      <alignment horizontal="right" vertical="top"/>
    </xf>
    <xf numFmtId="1" fontId="14" fillId="0" borderId="18" xfId="0" applyNumberFormat="1" applyFont="1" applyBorder="1" applyAlignment="1">
      <alignment horizontal="right" vertical="top"/>
    </xf>
    <xf numFmtId="1" fontId="14" fillId="0" borderId="14" xfId="0" applyNumberFormat="1" applyFont="1" applyBorder="1" applyAlignment="1">
      <alignment horizontal="right" vertical="top"/>
    </xf>
    <xf numFmtId="1" fontId="14" fillId="0" borderId="23" xfId="0" applyNumberFormat="1" applyFont="1" applyBorder="1" applyAlignment="1">
      <alignment horizontal="right" vertical="top"/>
    </xf>
    <xf numFmtId="0" fontId="6" fillId="0" borderId="19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36" fillId="0" borderId="5" xfId="0" applyFont="1" applyBorder="1" applyAlignment="1">
      <alignment horizontal="left" vertical="top"/>
    </xf>
    <xf numFmtId="0" fontId="36" fillId="0" borderId="18" xfId="0" applyFont="1" applyFill="1" applyBorder="1" applyAlignment="1">
      <alignment horizontal="right" vertical="top"/>
    </xf>
    <xf numFmtId="0" fontId="36" fillId="0" borderId="0" xfId="0" applyFont="1" applyFill="1" applyBorder="1" applyAlignment="1">
      <alignment horizontal="right" vertical="top"/>
    </xf>
    <xf numFmtId="0" fontId="36" fillId="0" borderId="23" xfId="0" applyFont="1" applyBorder="1"/>
    <xf numFmtId="0" fontId="36" fillId="0" borderId="0" xfId="0" applyFont="1" applyBorder="1"/>
    <xf numFmtId="0" fontId="36" fillId="0" borderId="18" xfId="0" applyFont="1" applyBorder="1"/>
    <xf numFmtId="0" fontId="36" fillId="0" borderId="0" xfId="0" applyFont="1"/>
    <xf numFmtId="0" fontId="35" fillId="0" borderId="18" xfId="0" applyFont="1" applyFill="1" applyBorder="1" applyAlignment="1">
      <alignment horizontal="right" vertical="top"/>
    </xf>
    <xf numFmtId="0" fontId="35" fillId="0" borderId="0" xfId="0" applyFont="1" applyFill="1" applyBorder="1" applyAlignment="1">
      <alignment horizontal="right" vertical="top"/>
    </xf>
    <xf numFmtId="0" fontId="29" fillId="0" borderId="12" xfId="0" applyFont="1" applyBorder="1" applyAlignment="1">
      <alignment vertical="top"/>
    </xf>
    <xf numFmtId="0" fontId="9" fillId="0" borderId="0" xfId="0" applyFont="1" applyBorder="1" applyAlignment="1">
      <alignment horizontal="right" vertical="top"/>
    </xf>
    <xf numFmtId="0" fontId="9" fillId="0" borderId="0" xfId="0" applyFont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11" fillId="0" borderId="4" xfId="0" applyFont="1" applyBorder="1" applyAlignment="1">
      <alignment horizontal="left" vertical="top"/>
    </xf>
    <xf numFmtId="0" fontId="9" fillId="0" borderId="0" xfId="0" applyFont="1" applyAlignment="1">
      <alignment horizontal="right"/>
    </xf>
    <xf numFmtId="0" fontId="7" fillId="0" borderId="5" xfId="0" applyFont="1" applyBorder="1" applyAlignment="1">
      <alignment vertical="top"/>
    </xf>
    <xf numFmtId="0" fontId="29" fillId="0" borderId="15" xfId="0" applyFont="1" applyBorder="1" applyAlignment="1">
      <alignment vertical="top"/>
    </xf>
    <xf numFmtId="0" fontId="29" fillId="0" borderId="7" xfId="0" applyFont="1" applyBorder="1" applyAlignment="1">
      <alignment vertical="top"/>
    </xf>
    <xf numFmtId="0" fontId="29" fillId="0" borderId="22" xfId="0" applyFont="1" applyBorder="1" applyAlignment="1">
      <alignment vertical="top"/>
    </xf>
    <xf numFmtId="0" fontId="29" fillId="0" borderId="8" xfId="0" applyFont="1" applyBorder="1" applyAlignment="1">
      <alignment vertical="top"/>
    </xf>
    <xf numFmtId="0" fontId="7" fillId="0" borderId="0" xfId="0" applyFont="1" applyAlignment="1">
      <alignment horizontal="right"/>
    </xf>
    <xf numFmtId="0" fontId="12" fillId="0" borderId="0" xfId="0" applyFont="1" applyBorder="1" applyAlignment="1">
      <alignment horizontal="left" vertical="top"/>
    </xf>
    <xf numFmtId="1" fontId="12" fillId="0" borderId="20" xfId="0" applyNumberFormat="1" applyFont="1" applyBorder="1" applyAlignment="1">
      <alignment horizontal="right" vertical="top"/>
    </xf>
    <xf numFmtId="1" fontId="16" fillId="0" borderId="0" xfId="0" applyNumberFormat="1" applyFont="1" applyFill="1" applyBorder="1" applyAlignment="1">
      <alignment vertical="top"/>
    </xf>
    <xf numFmtId="1" fontId="12" fillId="3" borderId="19" xfId="0" applyNumberFormat="1" applyFont="1" applyFill="1" applyBorder="1" applyAlignment="1">
      <alignment vertical="top"/>
    </xf>
    <xf numFmtId="1" fontId="12" fillId="3" borderId="0" xfId="0" applyNumberFormat="1" applyFont="1" applyFill="1" applyBorder="1" applyAlignment="1">
      <alignment vertical="top"/>
    </xf>
    <xf numFmtId="1" fontId="12" fillId="0" borderId="19" xfId="0" applyNumberFormat="1" applyFont="1" applyBorder="1" applyAlignment="1">
      <alignment vertical="top"/>
    </xf>
    <xf numFmtId="1" fontId="9" fillId="0" borderId="0" xfId="0" applyNumberFormat="1" applyFont="1" applyAlignment="1">
      <alignment horizontal="right" vertical="center"/>
    </xf>
    <xf numFmtId="1" fontId="9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center" vertical="center"/>
    </xf>
    <xf numFmtId="1" fontId="12" fillId="3" borderId="14" xfId="0" applyNumberFormat="1" applyFont="1" applyFill="1" applyBorder="1" applyAlignment="1">
      <alignment vertical="top"/>
    </xf>
    <xf numFmtId="0" fontId="14" fillId="0" borderId="0" xfId="0" applyFont="1" applyBorder="1" applyAlignment="1">
      <alignment horizontal="left" vertical="top"/>
    </xf>
    <xf numFmtId="1" fontId="13" fillId="3" borderId="14" xfId="0" applyNumberFormat="1" applyFont="1" applyFill="1" applyBorder="1" applyAlignment="1">
      <alignment vertical="top"/>
    </xf>
    <xf numFmtId="1" fontId="13" fillId="3" borderId="0" xfId="0" applyNumberFormat="1" applyFont="1" applyFill="1" applyBorder="1" applyAlignment="1">
      <alignment vertical="top"/>
    </xf>
    <xf numFmtId="1" fontId="13" fillId="0" borderId="9" xfId="0" applyNumberFormat="1" applyFont="1" applyBorder="1" applyAlignment="1">
      <alignment vertical="top"/>
    </xf>
    <xf numFmtId="1" fontId="8" fillId="0" borderId="14" xfId="0" applyNumberFormat="1" applyFont="1" applyFill="1" applyBorder="1" applyAlignment="1">
      <alignment vertical="top"/>
    </xf>
    <xf numFmtId="1" fontId="6" fillId="0" borderId="14" xfId="0" applyNumberFormat="1" applyFont="1" applyBorder="1" applyAlignment="1">
      <alignment vertical="top"/>
    </xf>
    <xf numFmtId="1" fontId="6" fillId="0" borderId="9" xfId="0" applyNumberFormat="1" applyFont="1" applyBorder="1" applyAlignment="1">
      <alignment vertical="top"/>
    </xf>
    <xf numFmtId="3" fontId="7" fillId="0" borderId="19" xfId="0" applyNumberFormat="1" applyFont="1" applyBorder="1" applyAlignment="1">
      <alignment vertical="top"/>
    </xf>
    <xf numFmtId="3" fontId="7" fillId="0" borderId="0" xfId="0" applyNumberFormat="1" applyFont="1" applyBorder="1" applyAlignment="1">
      <alignment vertical="top"/>
    </xf>
    <xf numFmtId="0" fontId="7" fillId="0" borderId="6" xfId="0" applyFont="1" applyFill="1" applyBorder="1" applyAlignment="1">
      <alignment horizontal="left" vertical="top"/>
    </xf>
    <xf numFmtId="3" fontId="7" fillId="0" borderId="7" xfId="0" applyNumberFormat="1" applyFont="1" applyFill="1" applyBorder="1" applyAlignment="1">
      <alignment vertical="top"/>
    </xf>
    <xf numFmtId="0" fontId="7" fillId="0" borderId="7" xfId="0" applyFont="1" applyFill="1" applyBorder="1" applyAlignment="1">
      <alignment vertical="top"/>
    </xf>
    <xf numFmtId="0" fontId="7" fillId="0" borderId="8" xfId="0" applyFont="1" applyFill="1" applyBorder="1" applyAlignment="1">
      <alignment vertical="top"/>
    </xf>
    <xf numFmtId="0" fontId="7" fillId="0" borderId="0" xfId="0" applyFont="1" applyFill="1" applyAlignment="1">
      <alignment horizontal="center" vertical="center"/>
    </xf>
    <xf numFmtId="3" fontId="7" fillId="0" borderId="14" xfId="0" applyNumberFormat="1" applyFont="1" applyFill="1" applyBorder="1" applyAlignment="1">
      <alignment vertical="top"/>
    </xf>
    <xf numFmtId="3" fontId="7" fillId="0" borderId="0" xfId="0" applyNumberFormat="1" applyFont="1" applyFill="1" applyBorder="1" applyAlignment="1">
      <alignment vertical="top"/>
    </xf>
    <xf numFmtId="0" fontId="7" fillId="0" borderId="23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7" fillId="0" borderId="18" xfId="0" applyFont="1" applyFill="1" applyBorder="1" applyAlignment="1">
      <alignment vertical="top"/>
    </xf>
    <xf numFmtId="3" fontId="7" fillId="0" borderId="19" xfId="0" applyNumberFormat="1" applyFont="1" applyFill="1" applyBorder="1" applyAlignment="1">
      <alignment vertical="top"/>
    </xf>
    <xf numFmtId="0" fontId="6" fillId="0" borderId="20" xfId="0" applyFont="1" applyFill="1" applyBorder="1" applyAlignment="1">
      <alignment horizontal="left" vertical="top"/>
    </xf>
    <xf numFmtId="0" fontId="7" fillId="3" borderId="0" xfId="0" applyFont="1" applyFill="1" applyAlignment="1">
      <alignment horizontal="center" vertical="center"/>
    </xf>
    <xf numFmtId="0" fontId="6" fillId="2" borderId="14" xfId="0" applyFont="1" applyFill="1" applyBorder="1" applyAlignment="1">
      <alignment horizontal="right" vertical="top"/>
    </xf>
    <xf numFmtId="0" fontId="7" fillId="2" borderId="14" xfId="0" applyFont="1" applyFill="1" applyBorder="1" applyAlignment="1">
      <alignment horizontal="right" vertical="top"/>
    </xf>
    <xf numFmtId="3" fontId="6" fillId="0" borderId="7" xfId="0" applyNumberFormat="1" applyFont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25" fillId="0" borderId="20" xfId="0" applyFont="1" applyBorder="1"/>
    <xf numFmtId="0" fontId="24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right" vertical="top"/>
    </xf>
    <xf numFmtId="0" fontId="25" fillId="0" borderId="0" xfId="0" applyFont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4" fillId="3" borderId="0" xfId="0" applyFont="1" applyFill="1" applyBorder="1" applyAlignment="1">
      <alignment horizontal="right" vertical="top"/>
    </xf>
    <xf numFmtId="0" fontId="24" fillId="3" borderId="19" xfId="0" applyFont="1" applyFill="1" applyBorder="1" applyAlignment="1">
      <alignment horizontal="right" vertical="top"/>
    </xf>
    <xf numFmtId="0" fontId="24" fillId="0" borderId="0" xfId="0" applyFont="1" applyBorder="1" applyAlignment="1">
      <alignment horizontal="right" vertical="top"/>
    </xf>
    <xf numFmtId="0" fontId="25" fillId="0" borderId="18" xfId="0" applyFont="1" applyBorder="1" applyAlignment="1">
      <alignment horizontal="right"/>
    </xf>
    <xf numFmtId="0" fontId="25" fillId="0" borderId="0" xfId="0" applyFont="1" applyBorder="1"/>
    <xf numFmtId="0" fontId="25" fillId="0" borderId="23" xfId="0" applyFont="1" applyBorder="1"/>
    <xf numFmtId="0" fontId="25" fillId="0" borderId="18" xfId="0" applyFont="1" applyBorder="1"/>
    <xf numFmtId="0" fontId="25" fillId="0" borderId="5" xfId="0" applyFont="1" applyBorder="1" applyAlignment="1">
      <alignment horizontal="left"/>
    </xf>
    <xf numFmtId="0" fontId="25" fillId="0" borderId="5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right" vertical="top"/>
    </xf>
    <xf numFmtId="1" fontId="25" fillId="3" borderId="0" xfId="0" applyNumberFormat="1" applyFont="1" applyFill="1" applyBorder="1" applyAlignment="1">
      <alignment horizontal="right" vertical="top"/>
    </xf>
    <xf numFmtId="0" fontId="25" fillId="3" borderId="0" xfId="0" applyFont="1" applyFill="1" applyBorder="1" applyAlignment="1">
      <alignment horizontal="right" vertical="top"/>
    </xf>
    <xf numFmtId="0" fontId="25" fillId="0" borderId="0" xfId="0" applyFont="1" applyBorder="1" applyAlignment="1">
      <alignment horizontal="right" vertical="top"/>
    </xf>
    <xf numFmtId="1" fontId="25" fillId="0" borderId="0" xfId="0" applyNumberFormat="1" applyFont="1" applyBorder="1" applyAlignment="1">
      <alignment horizontal="right"/>
    </xf>
    <xf numFmtId="1" fontId="25" fillId="3" borderId="19" xfId="0" applyNumberFormat="1" applyFont="1" applyFill="1" applyBorder="1" applyAlignment="1">
      <alignment horizontal="right" vertical="top"/>
    </xf>
    <xf numFmtId="1" fontId="25" fillId="0" borderId="0" xfId="0" applyNumberFormat="1" applyFont="1" applyFill="1" applyBorder="1" applyAlignment="1">
      <alignment horizontal="right" vertical="top"/>
    </xf>
    <xf numFmtId="0" fontId="6" fillId="3" borderId="17" xfId="0" applyFont="1" applyFill="1" applyBorder="1" applyAlignment="1">
      <alignment horizontal="right" vertical="top"/>
    </xf>
    <xf numFmtId="0" fontId="36" fillId="0" borderId="16" xfId="0" applyFont="1" applyFill="1" applyBorder="1" applyAlignment="1">
      <alignment horizontal="right" vertical="top"/>
    </xf>
    <xf numFmtId="0" fontId="36" fillId="0" borderId="0" xfId="0" applyFont="1" applyAlignment="1">
      <alignment horizontal="center" vertical="center"/>
    </xf>
    <xf numFmtId="3" fontId="35" fillId="0" borderId="14" xfId="0" applyNumberFormat="1" applyFont="1" applyBorder="1" applyAlignment="1">
      <alignment vertical="top"/>
    </xf>
    <xf numFmtId="3" fontId="35" fillId="0" borderId="0" xfId="0" applyNumberFormat="1" applyFont="1" applyBorder="1" applyAlignment="1">
      <alignment vertical="top"/>
    </xf>
    <xf numFmtId="0" fontId="35" fillId="0" borderId="23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5" fillId="0" borderId="18" xfId="0" applyFont="1" applyBorder="1" applyAlignment="1">
      <alignment vertical="top"/>
    </xf>
    <xf numFmtId="0" fontId="35" fillId="0" borderId="0" xfId="0" applyFont="1" applyAlignment="1">
      <alignment horizontal="center" vertical="center"/>
    </xf>
    <xf numFmtId="0" fontId="29" fillId="0" borderId="13" xfId="0" applyFont="1" applyBorder="1" applyAlignment="1">
      <alignment horizontal="left" vertical="top"/>
    </xf>
    <xf numFmtId="0" fontId="29" fillId="0" borderId="13" xfId="0" applyFont="1" applyBorder="1" applyAlignment="1">
      <alignment horizontal="right" vertical="top"/>
    </xf>
    <xf numFmtId="0" fontId="35" fillId="3" borderId="10" xfId="0" applyFont="1" applyFill="1" applyBorder="1" applyAlignment="1">
      <alignment horizontal="right" vertical="top"/>
    </xf>
    <xf numFmtId="0" fontId="7" fillId="0" borderId="0" xfId="0" applyFont="1" applyAlignment="1">
      <alignment horizontal="left"/>
    </xf>
    <xf numFmtId="0" fontId="9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1" fontId="7" fillId="0" borderId="0" xfId="0" applyNumberFormat="1" applyFont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10" xfId="0" applyFont="1" applyFill="1" applyBorder="1" applyAlignment="1">
      <alignment horizontal="right"/>
    </xf>
    <xf numFmtId="0" fontId="37" fillId="0" borderId="0" xfId="0" applyFont="1"/>
    <xf numFmtId="0" fontId="6" fillId="0" borderId="5" xfId="0" applyFont="1" applyBorder="1" applyAlignment="1">
      <alignment vertical="top"/>
    </xf>
    <xf numFmtId="0" fontId="37" fillId="0" borderId="5" xfId="0" applyFont="1" applyBorder="1"/>
    <xf numFmtId="1" fontId="37" fillId="0" borderId="5" xfId="0" applyNumberFormat="1" applyFont="1" applyBorder="1"/>
    <xf numFmtId="1" fontId="37" fillId="0" borderId="0" xfId="0" applyNumberFormat="1" applyFont="1"/>
    <xf numFmtId="1" fontId="37" fillId="0" borderId="0" xfId="0" applyNumberFormat="1" applyFont="1" applyFill="1"/>
    <xf numFmtId="1" fontId="37" fillId="3" borderId="14" xfId="0" applyNumberFormat="1" applyFont="1" applyFill="1" applyBorder="1"/>
    <xf numFmtId="1" fontId="37" fillId="3" borderId="0" xfId="0" applyNumberFormat="1" applyFont="1" applyFill="1" applyBorder="1"/>
    <xf numFmtId="1" fontId="37" fillId="0" borderId="14" xfId="0" applyNumberFormat="1" applyFont="1" applyBorder="1"/>
    <xf numFmtId="1" fontId="37" fillId="0" borderId="0" xfId="0" applyNumberFormat="1" applyFont="1" applyBorder="1"/>
    <xf numFmtId="1" fontId="37" fillId="0" borderId="23" xfId="0" applyNumberFormat="1" applyFont="1" applyBorder="1"/>
    <xf numFmtId="0" fontId="37" fillId="0" borderId="0" xfId="0" applyFont="1" applyBorder="1"/>
    <xf numFmtId="0" fontId="37" fillId="0" borderId="18" xfId="0" applyFont="1" applyBorder="1"/>
    <xf numFmtId="1" fontId="6" fillId="0" borderId="5" xfId="0" applyNumberFormat="1" applyFont="1" applyBorder="1" applyAlignment="1">
      <alignment horizontal="right" vertical="top"/>
    </xf>
    <xf numFmtId="1" fontId="7" fillId="0" borderId="14" xfId="0" applyNumberFormat="1" applyFont="1" applyBorder="1"/>
    <xf numFmtId="0" fontId="7" fillId="3" borderId="14" xfId="0" applyFont="1" applyFill="1" applyBorder="1"/>
    <xf numFmtId="0" fontId="6" fillId="0" borderId="5" xfId="0" applyFont="1" applyBorder="1"/>
    <xf numFmtId="0" fontId="7" fillId="3" borderId="10" xfId="0" applyFont="1" applyFill="1" applyBorder="1"/>
    <xf numFmtId="0" fontId="37" fillId="0" borderId="7" xfId="0" applyFont="1" applyBorder="1"/>
    <xf numFmtId="0" fontId="7" fillId="0" borderId="2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4" xfId="0" applyFont="1" applyBorder="1" applyAlignment="1">
      <alignment vertical="top"/>
    </xf>
    <xf numFmtId="3" fontId="7" fillId="0" borderId="5" xfId="0" applyNumberFormat="1" applyFont="1" applyBorder="1" applyAlignment="1">
      <alignment horizontal="right" vertical="top"/>
    </xf>
    <xf numFmtId="3" fontId="9" fillId="0" borderId="0" xfId="0" applyNumberFormat="1" applyFont="1" applyFill="1" applyBorder="1" applyAlignment="1">
      <alignment horizontal="right" vertical="top"/>
    </xf>
    <xf numFmtId="3" fontId="7" fillId="3" borderId="0" xfId="0" applyNumberFormat="1" applyFont="1" applyFill="1" applyBorder="1" applyAlignment="1">
      <alignment horizontal="right" vertical="top"/>
    </xf>
    <xf numFmtId="3" fontId="7" fillId="0" borderId="0" xfId="0" applyNumberFormat="1" applyFont="1" applyBorder="1" applyAlignment="1">
      <alignment horizontal="right" vertical="top"/>
    </xf>
    <xf numFmtId="3" fontId="7" fillId="0" borderId="14" xfId="0" applyNumberFormat="1" applyFont="1" applyBorder="1" applyAlignment="1">
      <alignment horizontal="right" vertical="top"/>
    </xf>
    <xf numFmtId="3" fontId="7" fillId="0" borderId="9" xfId="0" applyNumberFormat="1" applyFont="1" applyBorder="1" applyAlignment="1">
      <alignment horizontal="right" vertical="top"/>
    </xf>
    <xf numFmtId="1" fontId="7" fillId="0" borderId="0" xfId="0" applyNumberFormat="1" applyFont="1" applyAlignment="1">
      <alignment vertical="top"/>
    </xf>
    <xf numFmtId="0" fontId="34" fillId="0" borderId="5" xfId="0" applyFont="1" applyBorder="1" applyAlignment="1">
      <alignment vertical="top"/>
    </xf>
    <xf numFmtId="3" fontId="34" fillId="0" borderId="5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3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Border="1" applyAlignment="1">
      <alignment horizontal="right" vertical="top"/>
    </xf>
    <xf numFmtId="3" fontId="34" fillId="0" borderId="14" xfId="0" applyNumberFormat="1" applyFont="1" applyBorder="1" applyAlignment="1">
      <alignment horizontal="right" vertical="top"/>
    </xf>
    <xf numFmtId="3" fontId="34" fillId="0" borderId="9" xfId="0" applyNumberFormat="1" applyFont="1" applyBorder="1" applyAlignment="1">
      <alignment horizontal="right" vertical="top"/>
    </xf>
    <xf numFmtId="0" fontId="34" fillId="0" borderId="0" xfId="0" applyFont="1" applyAlignment="1">
      <alignment vertical="top"/>
    </xf>
    <xf numFmtId="3" fontId="8" fillId="0" borderId="0" xfId="0" applyNumberFormat="1" applyFont="1" applyFill="1" applyBorder="1" applyAlignment="1">
      <alignment horizontal="right" vertical="top"/>
    </xf>
    <xf numFmtId="3" fontId="8" fillId="0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3" fontId="6" fillId="0" borderId="9" xfId="0" applyNumberFormat="1" applyFont="1" applyBorder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3" fontId="6" fillId="0" borderId="0" xfId="0" applyNumberFormat="1" applyFont="1" applyBorder="1" applyAlignment="1">
      <alignment horizontal="right" vertical="top"/>
    </xf>
    <xf numFmtId="3" fontId="6" fillId="0" borderId="14" xfId="0" applyNumberFormat="1" applyFont="1" applyBorder="1" applyAlignment="1">
      <alignment horizontal="right" vertical="top"/>
    </xf>
    <xf numFmtId="3" fontId="7" fillId="0" borderId="0" xfId="0" applyNumberFormat="1" applyFont="1" applyFill="1" applyBorder="1" applyAlignment="1">
      <alignment horizontal="right" vertical="top"/>
    </xf>
    <xf numFmtId="3" fontId="7" fillId="0" borderId="0" xfId="0" applyNumberFormat="1" applyFont="1" applyFill="1" applyAlignment="1">
      <alignment horizontal="right" vertical="top"/>
    </xf>
    <xf numFmtId="3" fontId="7" fillId="3" borderId="0" xfId="0" applyNumberFormat="1" applyFont="1" applyFill="1" applyAlignment="1">
      <alignment horizontal="right" vertical="top"/>
    </xf>
    <xf numFmtId="3" fontId="7" fillId="0" borderId="0" xfId="0" applyNumberFormat="1" applyFont="1" applyAlignment="1">
      <alignment horizontal="right" vertical="top"/>
    </xf>
    <xf numFmtId="3" fontId="9" fillId="0" borderId="0" xfId="0" applyNumberFormat="1" applyFont="1" applyFill="1" applyAlignment="1">
      <alignment horizontal="right" vertical="top"/>
    </xf>
    <xf numFmtId="3" fontId="34" fillId="0" borderId="0" xfId="0" applyNumberFormat="1" applyFont="1" applyFill="1" applyAlignment="1">
      <alignment horizontal="right" vertical="top"/>
    </xf>
    <xf numFmtId="3" fontId="34" fillId="3" borderId="0" xfId="0" applyNumberFormat="1" applyFont="1" applyFill="1" applyAlignment="1">
      <alignment horizontal="right" vertical="top"/>
    </xf>
    <xf numFmtId="3" fontId="34" fillId="0" borderId="0" xfId="0" applyNumberFormat="1" applyFont="1" applyAlignment="1">
      <alignment horizontal="right" vertical="top"/>
    </xf>
    <xf numFmtId="0" fontId="24" fillId="0" borderId="5" xfId="0" applyFont="1" applyBorder="1" applyAlignment="1">
      <alignment vertical="top"/>
    </xf>
    <xf numFmtId="0" fontId="7" fillId="0" borderId="6" xfId="0" applyFont="1" applyBorder="1" applyAlignment="1">
      <alignment vertical="top"/>
    </xf>
    <xf numFmtId="3" fontId="6" fillId="0" borderId="6" xfId="0" applyNumberFormat="1" applyFont="1" applyBorder="1" applyAlignment="1">
      <alignment horizontal="right" vertical="top"/>
    </xf>
    <xf numFmtId="3" fontId="9" fillId="0" borderId="7" xfId="0" applyNumberFormat="1" applyFont="1" applyFill="1" applyBorder="1" applyAlignment="1">
      <alignment horizontal="right" vertical="top"/>
    </xf>
    <xf numFmtId="3" fontId="7" fillId="3" borderId="7" xfId="0" applyNumberFormat="1" applyFont="1" applyFill="1" applyBorder="1" applyAlignment="1">
      <alignment horizontal="right" vertical="top"/>
    </xf>
    <xf numFmtId="3" fontId="7" fillId="0" borderId="8" xfId="0" applyNumberFormat="1" applyFont="1" applyBorder="1" applyAlignment="1">
      <alignment horizontal="right" vertical="top"/>
    </xf>
    <xf numFmtId="3" fontId="7" fillId="0" borderId="7" xfId="0" applyNumberFormat="1" applyFont="1" applyBorder="1" applyAlignment="1">
      <alignment horizontal="right" vertical="top"/>
    </xf>
    <xf numFmtId="3" fontId="7" fillId="0" borderId="15" xfId="0" applyNumberFormat="1" applyFont="1" applyBorder="1" applyAlignment="1">
      <alignment horizontal="right" vertical="top"/>
    </xf>
    <xf numFmtId="0" fontId="7" fillId="0" borderId="20" xfId="0" applyFont="1" applyBorder="1" applyAlignment="1">
      <alignment vertical="top"/>
    </xf>
    <xf numFmtId="3" fontId="7" fillId="0" borderId="20" xfId="0" applyNumberFormat="1" applyFont="1" applyBorder="1" applyAlignment="1">
      <alignment horizontal="right" vertical="top"/>
    </xf>
    <xf numFmtId="3" fontId="7" fillId="0" borderId="19" xfId="0" applyNumberFormat="1" applyFont="1" applyBorder="1" applyAlignment="1">
      <alignment horizontal="right" vertical="top"/>
    </xf>
    <xf numFmtId="3" fontId="13" fillId="0" borderId="5" xfId="0" applyNumberFormat="1" applyFont="1" applyBorder="1" applyAlignment="1">
      <alignment horizontal="right" vertical="top"/>
    </xf>
    <xf numFmtId="0" fontId="34" fillId="0" borderId="20" xfId="0" applyFont="1" applyBorder="1" applyAlignment="1">
      <alignment vertical="top"/>
    </xf>
    <xf numFmtId="3" fontId="34" fillId="0" borderId="20" xfId="0" applyNumberFormat="1" applyFont="1" applyBorder="1" applyAlignment="1">
      <alignment horizontal="right" vertical="top"/>
    </xf>
    <xf numFmtId="3" fontId="34" fillId="0" borderId="19" xfId="0" applyNumberFormat="1" applyFont="1" applyBorder="1" applyAlignment="1">
      <alignment horizontal="right" vertical="top"/>
    </xf>
    <xf numFmtId="3" fontId="8" fillId="0" borderId="5" xfId="0" applyNumberFormat="1" applyFont="1" applyBorder="1" applyAlignment="1">
      <alignment horizontal="right" vertical="top"/>
    </xf>
    <xf numFmtId="3" fontId="6" fillId="3" borderId="0" xfId="0" applyNumberFormat="1" applyFont="1" applyFill="1" applyBorder="1" applyAlignment="1">
      <alignment horizontal="right" vertical="top"/>
    </xf>
    <xf numFmtId="0" fontId="6" fillId="0" borderId="13" xfId="0" applyFont="1" applyBorder="1" applyAlignment="1">
      <alignment horizontal="left" vertical="top"/>
    </xf>
    <xf numFmtId="3" fontId="6" fillId="0" borderId="13" xfId="0" applyNumberFormat="1" applyFont="1" applyBorder="1" applyAlignment="1">
      <alignment horizontal="right" vertical="top"/>
    </xf>
    <xf numFmtId="3" fontId="8" fillId="0" borderId="10" xfId="0" applyNumberFormat="1" applyFont="1" applyFill="1" applyBorder="1" applyAlignment="1">
      <alignment horizontal="right" vertical="top"/>
    </xf>
    <xf numFmtId="3" fontId="6" fillId="2" borderId="12" xfId="0" applyNumberFormat="1" applyFont="1" applyFill="1" applyBorder="1" applyAlignment="1">
      <alignment horizontal="right" vertical="top"/>
    </xf>
    <xf numFmtId="3" fontId="6" fillId="3" borderId="10" xfId="0" applyNumberFormat="1" applyFont="1" applyFill="1" applyBorder="1" applyAlignment="1">
      <alignment horizontal="right" vertical="top"/>
    </xf>
    <xf numFmtId="3" fontId="6" fillId="0" borderId="10" xfId="0" applyNumberFormat="1" applyFont="1" applyFill="1" applyBorder="1" applyAlignment="1">
      <alignment horizontal="right" vertical="top"/>
    </xf>
    <xf numFmtId="3" fontId="6" fillId="0" borderId="12" xfId="0" applyNumberFormat="1" applyFont="1" applyBorder="1" applyAlignment="1">
      <alignment horizontal="right" vertical="top"/>
    </xf>
    <xf numFmtId="3" fontId="6" fillId="0" borderId="10" xfId="0" applyNumberFormat="1" applyFont="1" applyBorder="1" applyAlignment="1">
      <alignment horizontal="right" vertical="top"/>
    </xf>
    <xf numFmtId="3" fontId="6" fillId="0" borderId="11" xfId="0" applyNumberFormat="1" applyFont="1" applyBorder="1" applyAlignment="1">
      <alignment horizontal="right" vertical="top"/>
    </xf>
    <xf numFmtId="0" fontId="6" fillId="0" borderId="1" xfId="0" applyFont="1" applyFill="1" applyBorder="1" applyAlignment="1">
      <alignment vertical="top"/>
    </xf>
    <xf numFmtId="3" fontId="7" fillId="0" borderId="4" xfId="0" applyNumberFormat="1" applyFont="1" applyBorder="1" applyAlignment="1">
      <alignment horizontal="right" vertical="top"/>
    </xf>
    <xf numFmtId="3" fontId="6" fillId="0" borderId="2" xfId="0" applyNumberFormat="1" applyFont="1" applyFill="1" applyBorder="1" applyAlignment="1">
      <alignment vertical="top"/>
    </xf>
    <xf numFmtId="3" fontId="6" fillId="0" borderId="2" xfId="0" applyNumberFormat="1" applyFont="1" applyBorder="1" applyAlignment="1">
      <alignment vertical="top"/>
    </xf>
    <xf numFmtId="3" fontId="6" fillId="0" borderId="1" xfId="0" applyNumberFormat="1" applyFont="1" applyBorder="1" applyAlignment="1">
      <alignment vertical="top"/>
    </xf>
    <xf numFmtId="3" fontId="6" fillId="0" borderId="3" xfId="0" applyNumberFormat="1" applyFont="1" applyBorder="1" applyAlignment="1">
      <alignment vertical="top"/>
    </xf>
    <xf numFmtId="3" fontId="7" fillId="0" borderId="2" xfId="0" applyNumberFormat="1" applyFont="1" applyBorder="1" applyAlignment="1">
      <alignment vertical="top"/>
    </xf>
    <xf numFmtId="3" fontId="7" fillId="0" borderId="3" xfId="0" applyNumberFormat="1" applyFont="1" applyBorder="1" applyAlignment="1">
      <alignment vertical="top"/>
    </xf>
    <xf numFmtId="0" fontId="6" fillId="0" borderId="7" xfId="0" applyFont="1" applyFill="1" applyBorder="1" applyAlignment="1">
      <alignment vertical="top"/>
    </xf>
    <xf numFmtId="3" fontId="7" fillId="0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vertical="top"/>
    </xf>
    <xf numFmtId="3" fontId="6" fillId="0" borderId="7" xfId="0" applyNumberFormat="1" applyFont="1" applyFill="1" applyBorder="1" applyAlignment="1">
      <alignment horizontal="center" vertical="top"/>
    </xf>
    <xf numFmtId="3" fontId="6" fillId="0" borderId="4" xfId="0" applyNumberFormat="1" applyFont="1" applyBorder="1" applyAlignment="1">
      <alignment horizontal="right" vertical="top"/>
    </xf>
    <xf numFmtId="3" fontId="8" fillId="0" borderId="2" xfId="0" applyNumberFormat="1" applyFont="1" applyFill="1" applyBorder="1" applyAlignment="1">
      <alignment horizontal="right" vertical="top"/>
    </xf>
    <xf numFmtId="3" fontId="6" fillId="3" borderId="2" xfId="0" applyNumberFormat="1" applyFont="1" applyFill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2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3" fontId="7" fillId="0" borderId="6" xfId="0" applyNumberFormat="1" applyFont="1" applyBorder="1" applyAlignment="1">
      <alignment horizontal="right" vertical="top"/>
    </xf>
    <xf numFmtId="3" fontId="7" fillId="3" borderId="15" xfId="0" applyNumberFormat="1" applyFont="1" applyFill="1" applyBorder="1" applyAlignment="1">
      <alignment horizontal="right" vertical="top"/>
    </xf>
    <xf numFmtId="3" fontId="7" fillId="0" borderId="8" xfId="0" applyNumberFormat="1" applyFont="1" applyFill="1" applyBorder="1" applyAlignment="1">
      <alignment horizontal="right" vertical="top"/>
    </xf>
    <xf numFmtId="164" fontId="7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3" fontId="6" fillId="3" borderId="14" xfId="0" applyNumberFormat="1" applyFont="1" applyFill="1" applyBorder="1" applyAlignment="1">
      <alignment horizontal="right" vertical="top"/>
    </xf>
    <xf numFmtId="3" fontId="6" fillId="0" borderId="18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horizontal="right" vertical="top"/>
    </xf>
    <xf numFmtId="3" fontId="9" fillId="0" borderId="10" xfId="0" applyNumberFormat="1" applyFont="1" applyFill="1" applyBorder="1" applyAlignment="1">
      <alignment horizontal="right" vertical="top"/>
    </xf>
    <xf numFmtId="3" fontId="7" fillId="3" borderId="10" xfId="0" applyNumberFormat="1" applyFont="1" applyFill="1" applyBorder="1" applyAlignment="1">
      <alignment horizontal="right" vertical="top"/>
    </xf>
    <xf numFmtId="3" fontId="7" fillId="3" borderId="12" xfId="0" applyNumberFormat="1" applyFont="1" applyFill="1" applyBorder="1" applyAlignment="1">
      <alignment horizontal="right" vertical="top"/>
    </xf>
    <xf numFmtId="3" fontId="7" fillId="0" borderId="11" xfId="0" applyNumberFormat="1" applyFont="1" applyFill="1" applyBorder="1" applyAlignment="1">
      <alignment horizontal="right" vertical="top"/>
    </xf>
    <xf numFmtId="3" fontId="7" fillId="0" borderId="1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Border="1" applyAlignment="1">
      <alignment vertical="top"/>
    </xf>
    <xf numFmtId="0" fontId="8" fillId="0" borderId="6" xfId="0" applyFont="1" applyBorder="1" applyAlignment="1">
      <alignment horizontal="left" vertical="top" wrapText="1"/>
    </xf>
    <xf numFmtId="3" fontId="6" fillId="0" borderId="8" xfId="0" applyNumberFormat="1" applyFont="1" applyFill="1" applyBorder="1" applyAlignment="1">
      <alignment vertical="top"/>
    </xf>
    <xf numFmtId="3" fontId="6" fillId="0" borderId="8" xfId="0" applyNumberFormat="1" applyFont="1" applyBorder="1" applyAlignment="1">
      <alignment vertical="top"/>
    </xf>
    <xf numFmtId="3" fontId="7" fillId="0" borderId="15" xfId="0" applyNumberFormat="1" applyFont="1" applyBorder="1" applyAlignment="1">
      <alignment vertical="top"/>
    </xf>
    <xf numFmtId="3" fontId="7" fillId="0" borderId="7" xfId="0" applyNumberFormat="1" applyFont="1" applyBorder="1" applyAlignment="1">
      <alignment vertical="top"/>
    </xf>
    <xf numFmtId="3" fontId="7" fillId="0" borderId="8" xfId="0" applyNumberFormat="1" applyFont="1" applyBorder="1" applyAlignment="1">
      <alignment vertical="top"/>
    </xf>
    <xf numFmtId="0" fontId="6" fillId="0" borderId="6" xfId="0" applyFont="1" applyFill="1" applyBorder="1" applyAlignment="1">
      <alignment vertical="top"/>
    </xf>
    <xf numFmtId="0" fontId="6" fillId="0" borderId="6" xfId="0" applyFont="1" applyBorder="1" applyAlignment="1">
      <alignment horizontal="right" vertical="top" wrapText="1"/>
    </xf>
    <xf numFmtId="9" fontId="6" fillId="0" borderId="6" xfId="0" applyNumberFormat="1" applyFont="1" applyBorder="1" applyAlignment="1">
      <alignment horizontal="right" vertical="top" wrapText="1"/>
    </xf>
    <xf numFmtId="0" fontId="6" fillId="0" borderId="6" xfId="0" applyFont="1" applyFill="1" applyBorder="1" applyAlignment="1">
      <alignment horizontal="right" vertical="top" wrapText="1"/>
    </xf>
    <xf numFmtId="3" fontId="6" fillId="0" borderId="20" xfId="0" applyNumberFormat="1" applyFont="1" applyBorder="1" applyAlignment="1">
      <alignment horizontal="right" vertical="top"/>
    </xf>
    <xf numFmtId="3" fontId="9" fillId="4" borderId="0" xfId="0" applyNumberFormat="1" applyFont="1" applyFill="1" applyBorder="1" applyAlignment="1">
      <alignment horizontal="right" vertical="top"/>
    </xf>
    <xf numFmtId="3" fontId="7" fillId="0" borderId="18" xfId="0" applyNumberFormat="1" applyFont="1" applyFill="1" applyBorder="1" applyAlignment="1">
      <alignment vertical="top"/>
    </xf>
    <xf numFmtId="3" fontId="7" fillId="0" borderId="0" xfId="0" applyNumberFormat="1" applyFont="1" applyFill="1" applyAlignment="1">
      <alignment vertical="top"/>
    </xf>
    <xf numFmtId="3" fontId="7" fillId="0" borderId="18" xfId="0" applyNumberFormat="1" applyFont="1" applyBorder="1" applyAlignment="1">
      <alignment vertical="top"/>
    </xf>
    <xf numFmtId="1" fontId="7" fillId="0" borderId="0" xfId="0" applyNumberFormat="1" applyFont="1" applyFill="1" applyBorder="1" applyAlignment="1">
      <alignment vertical="top"/>
    </xf>
    <xf numFmtId="9" fontId="7" fillId="0" borderId="20" xfId="0" applyNumberFormat="1" applyFont="1" applyFill="1" applyBorder="1" applyAlignment="1">
      <alignment horizontal="right" vertical="top"/>
    </xf>
    <xf numFmtId="3" fontId="7" fillId="4" borderId="18" xfId="0" applyNumberFormat="1" applyFont="1" applyFill="1" applyBorder="1" applyAlignment="1">
      <alignment vertical="top"/>
    </xf>
    <xf numFmtId="3" fontId="7" fillId="5" borderId="0" xfId="0" applyNumberFormat="1" applyFont="1" applyFill="1" applyBorder="1" applyAlignment="1">
      <alignment horizontal="right" vertical="top"/>
    </xf>
    <xf numFmtId="3" fontId="6" fillId="0" borderId="0" xfId="0" applyNumberFormat="1" applyFont="1" applyFill="1" applyAlignment="1">
      <alignment vertical="top"/>
    </xf>
    <xf numFmtId="3" fontId="9" fillId="5" borderId="0" xfId="0" applyNumberFormat="1" applyFont="1" applyFill="1" applyAlignment="1">
      <alignment vertical="top"/>
    </xf>
    <xf numFmtId="3" fontId="7" fillId="5" borderId="0" xfId="0" applyNumberFormat="1" applyFont="1" applyFill="1" applyAlignment="1">
      <alignment vertical="top"/>
    </xf>
    <xf numFmtId="3" fontId="6" fillId="0" borderId="18" xfId="0" applyNumberFormat="1" applyFont="1" applyFill="1" applyBorder="1" applyAlignment="1">
      <alignment vertical="top"/>
    </xf>
    <xf numFmtId="1" fontId="6" fillId="0" borderId="0" xfId="0" applyNumberFormat="1" applyFont="1" applyFill="1" applyBorder="1" applyAlignment="1">
      <alignment vertical="top"/>
    </xf>
    <xf numFmtId="3" fontId="6" fillId="0" borderId="20" xfId="0" applyNumberFormat="1" applyFont="1" applyFill="1" applyBorder="1" applyAlignment="1">
      <alignment horizontal="right" vertical="top"/>
    </xf>
    <xf numFmtId="3" fontId="7" fillId="4" borderId="0" xfId="0" applyNumberFormat="1" applyFont="1" applyFill="1" applyAlignment="1">
      <alignment vertical="top"/>
    </xf>
    <xf numFmtId="3" fontId="7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0" fontId="7" fillId="0" borderId="13" xfId="0" applyFont="1" applyBorder="1" applyAlignment="1">
      <alignment vertical="top"/>
    </xf>
    <xf numFmtId="9" fontId="7" fillId="0" borderId="5" xfId="0" applyNumberFormat="1" applyFont="1" applyFill="1" applyBorder="1" applyAlignment="1">
      <alignment horizontal="right" vertical="top"/>
    </xf>
    <xf numFmtId="1" fontId="7" fillId="0" borderId="7" xfId="0" applyNumberFormat="1" applyFont="1" applyBorder="1" applyAlignment="1">
      <alignment vertical="top" wrapText="1"/>
    </xf>
    <xf numFmtId="3" fontId="6" fillId="0" borderId="18" xfId="0" applyNumberFormat="1" applyFont="1" applyBorder="1" applyAlignment="1">
      <alignment vertical="top"/>
    </xf>
    <xf numFmtId="3" fontId="7" fillId="4" borderId="0" xfId="0" applyNumberFormat="1" applyFont="1" applyFill="1" applyBorder="1" applyAlignment="1">
      <alignment vertical="top"/>
    </xf>
    <xf numFmtId="3" fontId="7" fillId="5" borderId="19" xfId="0" applyNumberFormat="1" applyFont="1" applyFill="1" applyBorder="1" applyAlignment="1">
      <alignment vertical="top"/>
    </xf>
    <xf numFmtId="1" fontId="7" fillId="0" borderId="0" xfId="0" applyNumberFormat="1" applyFont="1" applyBorder="1" applyAlignment="1">
      <alignment vertical="top" wrapText="1"/>
    </xf>
    <xf numFmtId="3" fontId="7" fillId="5" borderId="0" xfId="0" applyNumberFormat="1" applyFont="1" applyFill="1" applyBorder="1" applyAlignment="1">
      <alignment vertical="top"/>
    </xf>
    <xf numFmtId="3" fontId="6" fillId="0" borderId="10" xfId="0" applyNumberFormat="1" applyFont="1" applyFill="1" applyBorder="1" applyAlignment="1">
      <alignment vertical="top"/>
    </xf>
    <xf numFmtId="3" fontId="6" fillId="0" borderId="11" xfId="0" applyNumberFormat="1" applyFont="1" applyFill="1" applyBorder="1" applyAlignment="1">
      <alignment vertical="top"/>
    </xf>
    <xf numFmtId="3" fontId="6" fillId="0" borderId="11" xfId="0" applyNumberFormat="1" applyFont="1" applyBorder="1" applyAlignment="1">
      <alignment vertical="top"/>
    </xf>
    <xf numFmtId="3" fontId="7" fillId="0" borderId="10" xfId="0" applyNumberFormat="1" applyFont="1" applyFill="1" applyBorder="1" applyAlignment="1">
      <alignment vertical="top"/>
    </xf>
    <xf numFmtId="3" fontId="7" fillId="4" borderId="10" xfId="0" applyNumberFormat="1" applyFont="1" applyFill="1" applyBorder="1" applyAlignment="1">
      <alignment vertical="top"/>
    </xf>
    <xf numFmtId="3" fontId="7" fillId="5" borderId="12" xfId="0" applyNumberFormat="1" applyFont="1" applyFill="1" applyBorder="1" applyAlignment="1">
      <alignment vertical="top"/>
    </xf>
    <xf numFmtId="3" fontId="7" fillId="5" borderId="10" xfId="0" applyNumberFormat="1" applyFont="1" applyFill="1" applyBorder="1" applyAlignment="1">
      <alignment vertical="top"/>
    </xf>
    <xf numFmtId="3" fontId="7" fillId="5" borderId="11" xfId="0" applyNumberFormat="1" applyFont="1" applyFill="1" applyBorder="1" applyAlignment="1">
      <alignment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23" xfId="0" applyFont="1" applyFill="1" applyBorder="1"/>
    <xf numFmtId="0" fontId="6" fillId="0" borderId="23" xfId="0" applyFont="1" applyFill="1" applyBorder="1" applyAlignment="1">
      <alignment horizontal="right" vertical="top"/>
    </xf>
    <xf numFmtId="1" fontId="7" fillId="0" borderId="20" xfId="0" applyNumberFormat="1" applyFont="1" applyFill="1" applyBorder="1" applyAlignment="1">
      <alignment horizontal="left" vertical="top"/>
    </xf>
    <xf numFmtId="0" fontId="25" fillId="0" borderId="20" xfId="0" applyFont="1" applyFill="1" applyBorder="1" applyAlignment="1">
      <alignment horizontal="left" vertical="top"/>
    </xf>
    <xf numFmtId="1" fontId="7" fillId="0" borderId="23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right" vertical="top"/>
    </xf>
    <xf numFmtId="3" fontId="13" fillId="0" borderId="4" xfId="0" applyNumberFormat="1" applyFont="1" applyBorder="1" applyAlignment="1">
      <alignment horizontal="right" vertical="top"/>
    </xf>
    <xf numFmtId="3" fontId="8" fillId="0" borderId="4" xfId="0" applyNumberFormat="1" applyFont="1" applyBorder="1" applyAlignment="1">
      <alignment horizontal="right" vertical="top"/>
    </xf>
    <xf numFmtId="3" fontId="38" fillId="0" borderId="4" xfId="0" applyNumberFormat="1" applyFont="1" applyBorder="1" applyAlignment="1">
      <alignment horizontal="right" vertical="top"/>
    </xf>
    <xf numFmtId="9" fontId="7" fillId="0" borderId="3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0" fontId="7" fillId="0" borderId="4" xfId="0" quotePrefix="1" applyFont="1" applyBorder="1" applyAlignment="1">
      <alignment vertical="top"/>
    </xf>
    <xf numFmtId="0" fontId="38" fillId="3" borderId="0" xfId="0" applyFont="1" applyFill="1" applyAlignment="1">
      <alignment horizontal="right" vertical="top"/>
    </xf>
    <xf numFmtId="0" fontId="15" fillId="0" borderId="6" xfId="0" applyFont="1" applyFill="1" applyBorder="1" applyAlignment="1">
      <alignment horizontal="left" vertical="top"/>
    </xf>
    <xf numFmtId="0" fontId="15" fillId="3" borderId="15" xfId="0" applyFont="1" applyFill="1" applyBorder="1" applyAlignment="1">
      <alignment horizontal="right" vertical="top"/>
    </xf>
    <xf numFmtId="0" fontId="17" fillId="0" borderId="7" xfId="0" applyFont="1" applyFill="1" applyBorder="1" applyAlignment="1">
      <alignment horizontal="right" vertical="top"/>
    </xf>
    <xf numFmtId="0" fontId="17" fillId="0" borderId="8" xfId="0" applyFont="1" applyFill="1" applyBorder="1" applyAlignment="1">
      <alignment horizontal="right" vertical="top"/>
    </xf>
    <xf numFmtId="3" fontId="17" fillId="0" borderId="15" xfId="0" applyNumberFormat="1" applyFont="1" applyFill="1" applyBorder="1" applyAlignment="1">
      <alignment vertical="top"/>
    </xf>
    <xf numFmtId="3" fontId="17" fillId="0" borderId="7" xfId="0" applyNumberFormat="1" applyFont="1" applyFill="1" applyBorder="1" applyAlignment="1">
      <alignment vertical="top"/>
    </xf>
    <xf numFmtId="0" fontId="17" fillId="0" borderId="22" xfId="0" applyFont="1" applyFill="1" applyBorder="1" applyAlignment="1">
      <alignment vertical="top"/>
    </xf>
    <xf numFmtId="3" fontId="7" fillId="0" borderId="14" xfId="0" applyNumberFormat="1" applyFont="1" applyBorder="1" applyAlignment="1">
      <alignment vertical="top"/>
    </xf>
    <xf numFmtId="0" fontId="7" fillId="0" borderId="22" xfId="0" applyFont="1" applyBorder="1" applyAlignment="1">
      <alignment vertical="top"/>
    </xf>
    <xf numFmtId="0" fontId="15" fillId="0" borderId="5" xfId="0" applyFont="1" applyBorder="1" applyAlignment="1">
      <alignment horizontal="left" vertical="top"/>
    </xf>
    <xf numFmtId="0" fontId="7" fillId="0" borderId="6" xfId="0" applyFont="1" applyFill="1" applyBorder="1" applyAlignment="1">
      <alignment horizontal="right" vertical="top"/>
    </xf>
    <xf numFmtId="0" fontId="6" fillId="0" borderId="8" xfId="0" applyFont="1" applyFill="1" applyBorder="1" applyAlignment="1">
      <alignment horizontal="right" vertical="top"/>
    </xf>
    <xf numFmtId="0" fontId="7" fillId="0" borderId="8" xfId="0" applyFont="1" applyFill="1" applyBorder="1" applyAlignment="1">
      <alignment horizontal="right" vertical="top"/>
    </xf>
    <xf numFmtId="3" fontId="7" fillId="0" borderId="15" xfId="0" applyNumberFormat="1" applyFont="1" applyFill="1" applyBorder="1" applyAlignment="1">
      <alignment vertical="top"/>
    </xf>
    <xf numFmtId="0" fontId="7" fillId="0" borderId="22" xfId="0" applyFont="1" applyFill="1" applyBorder="1" applyAlignment="1">
      <alignment vertical="top"/>
    </xf>
    <xf numFmtId="0" fontId="6" fillId="3" borderId="0" xfId="0" applyFont="1" applyFill="1" applyBorder="1" applyAlignment="1">
      <alignment horizontal="center" vertical="center"/>
    </xf>
    <xf numFmtId="3" fontId="6" fillId="0" borderId="14" xfId="0" applyNumberFormat="1" applyFont="1" applyBorder="1" applyAlignment="1">
      <alignment vertical="top"/>
    </xf>
    <xf numFmtId="0" fontId="15" fillId="0" borderId="6" xfId="0" applyFont="1" applyFill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/>
    </xf>
    <xf numFmtId="3" fontId="7" fillId="0" borderId="4" xfId="0" applyNumberFormat="1" applyFont="1" applyBorder="1" applyAlignment="1">
      <alignment vertical="top"/>
    </xf>
    <xf numFmtId="3" fontId="40" fillId="0" borderId="4" xfId="0" applyNumberFormat="1" applyFont="1" applyBorder="1" applyAlignment="1">
      <alignment horizontal="right" vertical="top"/>
    </xf>
    <xf numFmtId="3" fontId="7" fillId="0" borderId="0" xfId="0" applyNumberFormat="1" applyFont="1" applyBorder="1" applyAlignment="1">
      <alignment horizontal="left" vertical="top"/>
    </xf>
    <xf numFmtId="3" fontId="7" fillId="0" borderId="20" xfId="0" applyNumberFormat="1" applyFont="1" applyFill="1" applyBorder="1" applyAlignment="1">
      <alignment horizontal="right" vertical="top"/>
    </xf>
    <xf numFmtId="3" fontId="7" fillId="0" borderId="5" xfId="0" applyNumberFormat="1" applyFont="1" applyFill="1" applyBorder="1" applyAlignment="1">
      <alignment horizontal="right" vertical="top"/>
    </xf>
    <xf numFmtId="0" fontId="25" fillId="0" borderId="5" xfId="0" applyFont="1" applyFill="1" applyBorder="1" applyAlignment="1">
      <alignment horizontal="left" vertical="top"/>
    </xf>
    <xf numFmtId="1" fontId="7" fillId="0" borderId="2" xfId="0" applyNumberFormat="1" applyFont="1" applyBorder="1" applyAlignment="1">
      <alignment horizontal="left" vertical="top"/>
    </xf>
    <xf numFmtId="0" fontId="7" fillId="7" borderId="5" xfId="0" applyFont="1" applyFill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4" fillId="0" borderId="18" xfId="0" applyFont="1" applyBorder="1" applyAlignment="1">
      <alignment horizontal="left" vertical="top"/>
    </xf>
    <xf numFmtId="0" fontId="29" fillId="0" borderId="8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25" fillId="0" borderId="18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33" fillId="0" borderId="14" xfId="0" applyFont="1" applyBorder="1" applyAlignment="1">
      <alignment vertical="center"/>
    </xf>
    <xf numFmtId="1" fontId="7" fillId="0" borderId="5" xfId="0" applyNumberFormat="1" applyFont="1" applyBorder="1"/>
    <xf numFmtId="0" fontId="7" fillId="6" borderId="5" xfId="0" applyFont="1" applyFill="1" applyBorder="1" applyAlignment="1">
      <alignment horizontal="left" vertical="top"/>
    </xf>
    <xf numFmtId="0" fontId="35" fillId="0" borderId="14" xfId="0" applyFont="1" applyBorder="1" applyAlignment="1">
      <alignment horizontal="left" vertical="top"/>
    </xf>
    <xf numFmtId="0" fontId="36" fillId="0" borderId="14" xfId="0" applyFont="1" applyBorder="1" applyAlignment="1">
      <alignment horizontal="left" vertical="top"/>
    </xf>
    <xf numFmtId="0" fontId="29" fillId="0" borderId="18" xfId="0" applyFont="1" applyFill="1" applyBorder="1" applyAlignment="1">
      <alignment horizontal="left" vertical="top" wrapText="1"/>
    </xf>
    <xf numFmtId="0" fontId="22" fillId="0" borderId="18" xfId="0" applyFont="1" applyBorder="1" applyAlignment="1">
      <alignment horizontal="left" vertical="top"/>
    </xf>
    <xf numFmtId="0" fontId="6" fillId="0" borderId="18" xfId="0" applyFont="1" applyFill="1" applyBorder="1" applyAlignment="1">
      <alignment horizontal="left" vertical="top" wrapText="1"/>
    </xf>
    <xf numFmtId="0" fontId="36" fillId="0" borderId="13" xfId="0" applyFont="1" applyBorder="1" applyAlignment="1">
      <alignment horizontal="left" vertical="top"/>
    </xf>
    <xf numFmtId="0" fontId="22" fillId="6" borderId="5" xfId="0" applyFont="1" applyFill="1" applyBorder="1" applyAlignment="1">
      <alignment horizontal="left" vertical="top"/>
    </xf>
    <xf numFmtId="0" fontId="7" fillId="6" borderId="5" xfId="0" applyFont="1" applyFill="1" applyBorder="1" applyAlignment="1">
      <alignment vertical="top"/>
    </xf>
    <xf numFmtId="0" fontId="6" fillId="0" borderId="15" xfId="0" applyFont="1" applyBorder="1" applyAlignment="1">
      <alignment horizontal="left" vertical="top"/>
    </xf>
    <xf numFmtId="0" fontId="12" fillId="0" borderId="14" xfId="0" applyFont="1" applyBorder="1" applyAlignment="1">
      <alignment horizontal="left" vertical="top"/>
    </xf>
    <xf numFmtId="0" fontId="32" fillId="0" borderId="14" xfId="0" applyFont="1" applyBorder="1" applyAlignment="1">
      <alignment horizontal="left" vertical="top"/>
    </xf>
    <xf numFmtId="0" fontId="32" fillId="0" borderId="12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 wrapText="1"/>
    </xf>
    <xf numFmtId="0" fontId="31" fillId="0" borderId="8" xfId="0" applyFont="1" applyBorder="1" applyAlignment="1">
      <alignment horizontal="left" vertical="top"/>
    </xf>
    <xf numFmtId="0" fontId="19" fillId="0" borderId="18" xfId="0" applyFont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 wrapText="1"/>
    </xf>
    <xf numFmtId="0" fontId="7" fillId="0" borderId="18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7" fillId="7" borderId="6" xfId="0" applyFont="1" applyFill="1" applyBorder="1" applyAlignment="1">
      <alignment horizontal="left" vertical="top"/>
    </xf>
    <xf numFmtId="0" fontId="24" fillId="3" borderId="19" xfId="0" applyFont="1" applyFill="1" applyBorder="1" applyAlignment="1">
      <alignment vertical="top"/>
    </xf>
    <xf numFmtId="0" fontId="7" fillId="3" borderId="19" xfId="0" applyFont="1" applyFill="1" applyBorder="1" applyAlignment="1">
      <alignment vertical="top"/>
    </xf>
    <xf numFmtId="0" fontId="7" fillId="3" borderId="12" xfId="0" applyFont="1" applyFill="1" applyBorder="1" applyAlignment="1">
      <alignment vertical="top"/>
    </xf>
    <xf numFmtId="165" fontId="7" fillId="0" borderId="0" xfId="0" applyNumberFormat="1" applyFont="1" applyAlignment="1">
      <alignment vertical="top"/>
    </xf>
    <xf numFmtId="0" fontId="6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" fontId="6" fillId="0" borderId="10" xfId="0" applyNumberFormat="1" applyFont="1" applyBorder="1" applyAlignment="1">
      <alignment horizontal="center" vertical="center"/>
    </xf>
    <xf numFmtId="1" fontId="6" fillId="0" borderId="0" xfId="0" applyNumberFormat="1" applyFont="1" applyAlignment="1">
      <alignment vertical="top"/>
    </xf>
    <xf numFmtId="0" fontId="7" fillId="0" borderId="9" xfId="0" applyFont="1" applyBorder="1" applyAlignment="1">
      <alignment horizontal="left" vertical="top"/>
    </xf>
    <xf numFmtId="0" fontId="7" fillId="6" borderId="5" xfId="0" applyFont="1" applyFill="1" applyBorder="1"/>
    <xf numFmtId="1" fontId="7" fillId="0" borderId="20" xfId="0" applyNumberFormat="1" applyFont="1" applyBorder="1" applyAlignment="1">
      <alignment horizontal="left" vertical="top"/>
    </xf>
    <xf numFmtId="1" fontId="7" fillId="0" borderId="19" xfId="0" applyNumberFormat="1" applyFont="1" applyFill="1" applyBorder="1" applyAlignment="1">
      <alignment horizontal="right" vertical="top"/>
    </xf>
    <xf numFmtId="3" fontId="34" fillId="0" borderId="0" xfId="0" applyNumberFormat="1" applyFont="1" applyAlignment="1">
      <alignment vertical="top"/>
    </xf>
    <xf numFmtId="0" fontId="7" fillId="8" borderId="5" xfId="0" applyFont="1" applyFill="1" applyBorder="1" applyAlignment="1">
      <alignment horizontal="left" vertical="top"/>
    </xf>
    <xf numFmtId="0" fontId="5" fillId="0" borderId="0" xfId="0" applyFont="1"/>
    <xf numFmtId="0" fontId="7" fillId="0" borderId="20" xfId="0" applyFont="1" applyBorder="1"/>
    <xf numFmtId="0" fontId="6" fillId="0" borderId="9" xfId="0" applyFont="1" applyBorder="1"/>
    <xf numFmtId="0" fontId="7" fillId="0" borderId="12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1" fontId="7" fillId="3" borderId="26" xfId="0" applyNumberFormat="1" applyFont="1" applyFill="1" applyBorder="1" applyAlignment="1">
      <alignment horizontal="right" vertical="top"/>
    </xf>
    <xf numFmtId="1" fontId="7" fillId="0" borderId="10" xfId="0" applyNumberFormat="1" applyFont="1" applyBorder="1" applyAlignment="1">
      <alignment vertical="top"/>
    </xf>
    <xf numFmtId="1" fontId="7" fillId="0" borderId="24" xfId="0" applyNumberFormat="1" applyFont="1" applyBorder="1" applyAlignment="1">
      <alignment vertical="top"/>
    </xf>
    <xf numFmtId="1" fontId="7" fillId="0" borderId="11" xfId="0" applyNumberFormat="1" applyFont="1" applyBorder="1" applyAlignment="1">
      <alignment vertical="top"/>
    </xf>
    <xf numFmtId="1" fontId="20" fillId="0" borderId="0" xfId="0" applyNumberFormat="1" applyFont="1" applyBorder="1" applyAlignment="1">
      <alignment vertical="top"/>
    </xf>
    <xf numFmtId="0" fontId="41" fillId="0" borderId="0" xfId="0" applyFont="1"/>
    <xf numFmtId="0" fontId="7" fillId="0" borderId="12" xfId="0" applyFont="1" applyBorder="1"/>
    <xf numFmtId="0" fontId="16" fillId="3" borderId="7" xfId="0" applyFont="1" applyFill="1" applyBorder="1" applyAlignment="1">
      <alignment horizontal="right" vertical="top"/>
    </xf>
    <xf numFmtId="0" fontId="7" fillId="0" borderId="9" xfId="0" applyFont="1" applyFill="1" applyBorder="1"/>
    <xf numFmtId="0" fontId="7" fillId="0" borderId="18" xfId="0" applyFont="1" applyFill="1" applyBorder="1"/>
    <xf numFmtId="0" fontId="7" fillId="0" borderId="11" xfId="0" applyFont="1" applyFill="1" applyBorder="1" applyAlignment="1">
      <alignment horizontal="right" vertical="top"/>
    </xf>
    <xf numFmtId="3" fontId="12" fillId="3" borderId="18" xfId="0" applyNumberFormat="1" applyFont="1" applyFill="1" applyBorder="1" applyAlignment="1">
      <alignment horizontal="right" vertical="top"/>
    </xf>
    <xf numFmtId="1" fontId="7" fillId="3" borderId="9" xfId="0" applyNumberFormat="1" applyFont="1" applyFill="1" applyBorder="1" applyAlignment="1">
      <alignment horizontal="right" vertical="top"/>
    </xf>
    <xf numFmtId="0" fontId="24" fillId="3" borderId="18" xfId="0" applyFont="1" applyFill="1" applyBorder="1" applyAlignment="1">
      <alignment horizontal="right" vertical="top"/>
    </xf>
    <xf numFmtId="0" fontId="25" fillId="3" borderId="18" xfId="0" applyFont="1" applyFill="1" applyBorder="1" applyAlignment="1">
      <alignment horizontal="right" vertical="top"/>
    </xf>
    <xf numFmtId="0" fontId="29" fillId="3" borderId="11" xfId="0" applyFont="1" applyFill="1" applyBorder="1" applyAlignment="1">
      <alignment horizontal="right" vertical="top"/>
    </xf>
    <xf numFmtId="1" fontId="7" fillId="3" borderId="11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horizontal="right" vertical="top"/>
    </xf>
    <xf numFmtId="0" fontId="6" fillId="0" borderId="0" xfId="0" applyFont="1" applyFill="1" applyAlignment="1">
      <alignment vertical="top"/>
    </xf>
    <xf numFmtId="0" fontId="25" fillId="0" borderId="0" xfId="0" applyFont="1" applyFill="1" applyAlignment="1">
      <alignment horizontal="right" vertical="top"/>
    </xf>
    <xf numFmtId="0" fontId="15" fillId="3" borderId="8" xfId="0" applyFont="1" applyFill="1" applyBorder="1" applyAlignment="1">
      <alignment horizontal="right" vertical="top"/>
    </xf>
    <xf numFmtId="0" fontId="23" fillId="3" borderId="9" xfId="0" applyFont="1" applyFill="1" applyBorder="1" applyAlignment="1">
      <alignment horizontal="right" vertical="top"/>
    </xf>
    <xf numFmtId="0" fontId="23" fillId="3" borderId="18" xfId="0" applyFont="1" applyFill="1" applyBorder="1" applyAlignment="1">
      <alignment horizontal="right" vertical="top"/>
    </xf>
    <xf numFmtId="0" fontId="16" fillId="0" borderId="8" xfId="0" applyFont="1" applyFill="1" applyBorder="1" applyAlignment="1">
      <alignment horizontal="right" vertical="top"/>
    </xf>
    <xf numFmtId="0" fontId="24" fillId="0" borderId="8" xfId="0" applyFont="1" applyFill="1" applyBorder="1" applyAlignment="1">
      <alignment vertical="top"/>
    </xf>
    <xf numFmtId="0" fontId="24" fillId="0" borderId="18" xfId="0" applyFont="1" applyFill="1" applyBorder="1" applyAlignment="1">
      <alignment vertical="top"/>
    </xf>
    <xf numFmtId="1" fontId="7" fillId="0" borderId="8" xfId="0" applyNumberFormat="1" applyFont="1" applyFill="1" applyBorder="1" applyAlignment="1">
      <alignment horizontal="right" vertical="top"/>
    </xf>
    <xf numFmtId="0" fontId="6" fillId="0" borderId="2" xfId="0" applyFont="1" applyFill="1" applyBorder="1" applyAlignment="1">
      <alignment vertical="center"/>
    </xf>
    <xf numFmtId="1" fontId="14" fillId="3" borderId="9" xfId="0" applyNumberFormat="1" applyFont="1" applyFill="1" applyBorder="1" applyAlignment="1">
      <alignment horizontal="right" vertical="top"/>
    </xf>
    <xf numFmtId="1" fontId="13" fillId="3" borderId="9" xfId="0" applyNumberFormat="1" applyFont="1" applyFill="1" applyBorder="1" applyAlignment="1">
      <alignment horizontal="right" vertical="top"/>
    </xf>
    <xf numFmtId="0" fontId="9" fillId="3" borderId="8" xfId="0" applyFont="1" applyFill="1" applyBorder="1" applyAlignment="1">
      <alignment horizontal="right" vertical="top"/>
    </xf>
    <xf numFmtId="0" fontId="29" fillId="3" borderId="18" xfId="0" applyFont="1" applyFill="1" applyBorder="1" applyAlignment="1">
      <alignment horizontal="right" vertical="top"/>
    </xf>
    <xf numFmtId="0" fontId="13" fillId="3" borderId="18" xfId="0" applyFont="1" applyFill="1" applyBorder="1" applyAlignment="1">
      <alignment horizontal="right" vertical="top"/>
    </xf>
    <xf numFmtId="0" fontId="11" fillId="0" borderId="8" xfId="0" applyFont="1" applyFill="1" applyBorder="1" applyAlignment="1">
      <alignment horizontal="right" vertical="top"/>
    </xf>
    <xf numFmtId="1" fontId="7" fillId="0" borderId="9" xfId="0" applyNumberFormat="1" applyFont="1" applyFill="1" applyBorder="1" applyAlignment="1">
      <alignment horizontal="right" vertical="top"/>
    </xf>
    <xf numFmtId="0" fontId="6" fillId="0" borderId="0" xfId="0" applyFont="1" applyFill="1"/>
    <xf numFmtId="0" fontId="13" fillId="0" borderId="0" xfId="0" applyFont="1" applyFill="1" applyBorder="1" applyAlignment="1">
      <alignment horizontal="right" vertical="top"/>
    </xf>
    <xf numFmtId="1" fontId="14" fillId="0" borderId="18" xfId="0" applyNumberFormat="1" applyFont="1" applyFill="1" applyBorder="1" applyAlignment="1">
      <alignment horizontal="right" vertical="top"/>
    </xf>
    <xf numFmtId="1" fontId="12" fillId="3" borderId="18" xfId="0" applyNumberFormat="1" applyFont="1" applyFill="1" applyBorder="1" applyAlignment="1">
      <alignment vertical="top"/>
    </xf>
    <xf numFmtId="1" fontId="13" fillId="3" borderId="9" xfId="0" applyNumberFormat="1" applyFont="1" applyFill="1" applyBorder="1" applyAlignment="1">
      <alignment vertical="top"/>
    </xf>
    <xf numFmtId="1" fontId="25" fillId="3" borderId="18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horizontal="right" vertical="top"/>
    </xf>
    <xf numFmtId="0" fontId="7" fillId="0" borderId="18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top"/>
    </xf>
    <xf numFmtId="0" fontId="35" fillId="0" borderId="11" xfId="0" applyFont="1" applyFill="1" applyBorder="1" applyAlignment="1">
      <alignment horizontal="right" vertical="top"/>
    </xf>
    <xf numFmtId="0" fontId="6" fillId="3" borderId="19" xfId="0" applyFont="1" applyFill="1" applyBorder="1"/>
    <xf numFmtId="0" fontId="9" fillId="0" borderId="9" xfId="0" applyFont="1" applyFill="1" applyBorder="1" applyAlignment="1">
      <alignment vertical="top"/>
    </xf>
    <xf numFmtId="0" fontId="8" fillId="0" borderId="3" xfId="0" applyFont="1" applyFill="1" applyBorder="1" applyAlignment="1">
      <alignment horizontal="right" vertical="top"/>
    </xf>
    <xf numFmtId="0" fontId="9" fillId="0" borderId="18" xfId="0" applyFont="1" applyFill="1" applyBorder="1" applyAlignment="1">
      <alignment vertical="top"/>
    </xf>
    <xf numFmtId="0" fontId="8" fillId="0" borderId="18" xfId="0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right" vertical="top"/>
    </xf>
    <xf numFmtId="0" fontId="8" fillId="0" borderId="9" xfId="0" applyFont="1" applyFill="1" applyBorder="1" applyAlignment="1">
      <alignment horizontal="right" vertical="top"/>
    </xf>
    <xf numFmtId="3" fontId="7" fillId="0" borderId="27" xfId="0" applyNumberFormat="1" applyFont="1" applyFill="1" applyBorder="1" applyAlignment="1">
      <alignment vertical="top"/>
    </xf>
    <xf numFmtId="0" fontId="7" fillId="0" borderId="28" xfId="0" applyFont="1" applyFill="1" applyBorder="1" applyAlignment="1">
      <alignment vertical="top"/>
    </xf>
    <xf numFmtId="3" fontId="9" fillId="4" borderId="18" xfId="0" applyNumberFormat="1" applyFont="1" applyFill="1" applyBorder="1" applyAlignment="1">
      <alignment horizontal="right" vertical="top"/>
    </xf>
    <xf numFmtId="3" fontId="9" fillId="4" borderId="18" xfId="0" applyNumberFormat="1" applyFont="1" applyFill="1" applyBorder="1" applyAlignment="1">
      <alignment vertical="top"/>
    </xf>
    <xf numFmtId="3" fontId="9" fillId="5" borderId="18" xfId="0" applyNumberFormat="1" applyFont="1" applyFill="1" applyBorder="1" applyAlignment="1">
      <alignment vertical="top"/>
    </xf>
    <xf numFmtId="0" fontId="7" fillId="3" borderId="20" xfId="0" applyFont="1" applyFill="1" applyBorder="1" applyAlignment="1">
      <alignment vertical="top"/>
    </xf>
    <xf numFmtId="3" fontId="6" fillId="3" borderId="20" xfId="0" applyNumberFormat="1" applyFont="1" applyFill="1" applyBorder="1" applyAlignment="1">
      <alignment horizontal="right" vertical="top"/>
    </xf>
    <xf numFmtId="3" fontId="6" fillId="3" borderId="0" xfId="0" applyNumberFormat="1" applyFont="1" applyFill="1" applyAlignment="1">
      <alignment vertical="top"/>
    </xf>
    <xf numFmtId="3" fontId="6" fillId="3" borderId="18" xfId="0" applyNumberFormat="1" applyFont="1" applyFill="1" applyBorder="1" applyAlignment="1">
      <alignment vertical="top"/>
    </xf>
    <xf numFmtId="3" fontId="7" fillId="3" borderId="0" xfId="0" applyNumberFormat="1" applyFont="1" applyFill="1" applyAlignment="1">
      <alignment vertical="top"/>
    </xf>
    <xf numFmtId="3" fontId="7" fillId="3" borderId="18" xfId="0" applyNumberFormat="1" applyFont="1" applyFill="1" applyBorder="1" applyAlignment="1">
      <alignment vertical="top"/>
    </xf>
    <xf numFmtId="3" fontId="6" fillId="3" borderId="0" xfId="0" applyNumberFormat="1" applyFont="1" applyFill="1" applyBorder="1" applyAlignment="1">
      <alignment vertical="top"/>
    </xf>
    <xf numFmtId="3" fontId="7" fillId="3" borderId="19" xfId="0" applyNumberFormat="1" applyFont="1" applyFill="1" applyBorder="1" applyAlignment="1">
      <alignment vertical="top"/>
    </xf>
    <xf numFmtId="3" fontId="7" fillId="3" borderId="0" xfId="0" applyNumberFormat="1" applyFont="1" applyFill="1" applyBorder="1" applyAlignment="1">
      <alignment vertical="top"/>
    </xf>
    <xf numFmtId="2" fontId="7" fillId="0" borderId="29" xfId="0" applyNumberFormat="1" applyFont="1" applyFill="1" applyBorder="1" applyAlignment="1">
      <alignment vertical="top"/>
    </xf>
    <xf numFmtId="3" fontId="7" fillId="0" borderId="29" xfId="0" applyNumberFormat="1" applyFont="1" applyFill="1" applyBorder="1" applyAlignment="1">
      <alignment horizontal="right" vertical="top"/>
    </xf>
    <xf numFmtId="9" fontId="7" fillId="0" borderId="29" xfId="0" applyNumberFormat="1" applyFont="1" applyFill="1" applyBorder="1" applyAlignment="1">
      <alignment horizontal="right" vertical="top"/>
    </xf>
    <xf numFmtId="3" fontId="7" fillId="3" borderId="20" xfId="0" applyNumberFormat="1" applyFont="1" applyFill="1" applyBorder="1" applyAlignment="1">
      <alignment horizontal="right" vertical="top"/>
    </xf>
    <xf numFmtId="9" fontId="7" fillId="3" borderId="20" xfId="0" applyNumberFormat="1" applyFont="1" applyFill="1" applyBorder="1" applyAlignment="1">
      <alignment horizontal="right" vertical="top"/>
    </xf>
    <xf numFmtId="3" fontId="6" fillId="3" borderId="3" xfId="0" applyNumberFormat="1" applyFont="1" applyFill="1" applyBorder="1" applyAlignment="1">
      <alignment horizontal="right" vertical="top"/>
    </xf>
    <xf numFmtId="3" fontId="7" fillId="3" borderId="8" xfId="0" applyNumberFormat="1" applyFont="1" applyFill="1" applyBorder="1" applyAlignment="1">
      <alignment horizontal="right" vertical="top"/>
    </xf>
    <xf numFmtId="3" fontId="6" fillId="3" borderId="18" xfId="0" applyNumberFormat="1" applyFont="1" applyFill="1" applyBorder="1" applyAlignment="1">
      <alignment horizontal="right" vertical="top"/>
    </xf>
    <xf numFmtId="3" fontId="7" fillId="3" borderId="11" xfId="0" applyNumberFormat="1" applyFont="1" applyFill="1" applyBorder="1" applyAlignment="1">
      <alignment horizontal="right" vertical="top"/>
    </xf>
    <xf numFmtId="3" fontId="7" fillId="3" borderId="18" xfId="0" applyNumberFormat="1" applyFont="1" applyFill="1" applyBorder="1" applyAlignment="1">
      <alignment horizontal="right" vertical="top"/>
    </xf>
    <xf numFmtId="3" fontId="34" fillId="3" borderId="18" xfId="0" applyNumberFormat="1" applyFont="1" applyFill="1" applyBorder="1" applyAlignment="1">
      <alignment horizontal="right" vertical="top"/>
    </xf>
    <xf numFmtId="3" fontId="6" fillId="3" borderId="9" xfId="0" applyNumberFormat="1" applyFont="1" applyFill="1" applyBorder="1" applyAlignment="1">
      <alignment horizontal="right" vertical="top"/>
    </xf>
    <xf numFmtId="3" fontId="7" fillId="3" borderId="9" xfId="0" applyNumberFormat="1" applyFont="1" applyFill="1" applyBorder="1" applyAlignment="1">
      <alignment horizontal="right" vertical="top"/>
    </xf>
    <xf numFmtId="3" fontId="6" fillId="3" borderId="11" xfId="0" applyNumberFormat="1" applyFont="1" applyFill="1" applyBorder="1" applyAlignment="1">
      <alignment horizontal="right" vertical="top"/>
    </xf>
    <xf numFmtId="3" fontId="6" fillId="0" borderId="2" xfId="0" applyNumberFormat="1" applyFont="1" applyFill="1" applyBorder="1" applyAlignment="1">
      <alignment vertical="center"/>
    </xf>
    <xf numFmtId="3" fontId="7" fillId="0" borderId="18" xfId="0" applyNumberFormat="1" applyFont="1" applyFill="1" applyBorder="1" applyAlignment="1">
      <alignment horizontal="right" vertical="top"/>
    </xf>
    <xf numFmtId="3" fontId="34" fillId="0" borderId="18" xfId="0" applyNumberFormat="1" applyFont="1" applyFill="1" applyBorder="1" applyAlignment="1">
      <alignment horizontal="right" vertical="top"/>
    </xf>
    <xf numFmtId="3" fontId="7" fillId="0" borderId="9" xfId="0" applyNumberFormat="1" applyFont="1" applyFill="1" applyBorder="1" applyAlignment="1">
      <alignment horizontal="right" vertical="top"/>
    </xf>
    <xf numFmtId="3" fontId="9" fillId="0" borderId="18" xfId="0" applyNumberFormat="1" applyFont="1" applyFill="1" applyBorder="1" applyAlignment="1">
      <alignment horizontal="right" vertical="top"/>
    </xf>
    <xf numFmtId="3" fontId="8" fillId="0" borderId="9" xfId="0" applyNumberFormat="1" applyFont="1" applyFill="1" applyBorder="1" applyAlignment="1">
      <alignment horizontal="right" vertical="top"/>
    </xf>
    <xf numFmtId="3" fontId="8" fillId="0" borderId="18" xfId="0" applyNumberFormat="1" applyFont="1" applyFill="1" applyBorder="1" applyAlignment="1">
      <alignment horizontal="right" vertical="top"/>
    </xf>
    <xf numFmtId="3" fontId="9" fillId="0" borderId="8" xfId="0" applyNumberFormat="1" applyFont="1" applyFill="1" applyBorder="1" applyAlignment="1">
      <alignment horizontal="right" vertical="top"/>
    </xf>
    <xf numFmtId="3" fontId="6" fillId="3" borderId="2" xfId="0" applyNumberFormat="1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top"/>
    </xf>
    <xf numFmtId="3" fontId="6" fillId="3" borderId="1" xfId="0" applyNumberFormat="1" applyFont="1" applyFill="1" applyBorder="1" applyAlignment="1">
      <alignment vertical="center"/>
    </xf>
    <xf numFmtId="3" fontId="8" fillId="0" borderId="3" xfId="0" applyNumberFormat="1" applyFont="1" applyFill="1" applyBorder="1" applyAlignment="1">
      <alignment horizontal="right" vertical="top"/>
    </xf>
    <xf numFmtId="0" fontId="7" fillId="0" borderId="13" xfId="0" applyFont="1" applyFill="1" applyBorder="1" applyAlignment="1">
      <alignment horizontal="left" vertical="top"/>
    </xf>
    <xf numFmtId="1" fontId="8" fillId="0" borderId="9" xfId="0" applyNumberFormat="1" applyFont="1" applyFill="1" applyBorder="1" applyAlignment="1">
      <alignment horizontal="right" vertical="top"/>
    </xf>
    <xf numFmtId="1" fontId="16" fillId="0" borderId="18" xfId="0" applyNumberFormat="1" applyFont="1" applyFill="1" applyBorder="1" applyAlignment="1">
      <alignment horizontal="right" vertical="top"/>
    </xf>
    <xf numFmtId="1" fontId="8" fillId="0" borderId="8" xfId="0" applyNumberFormat="1" applyFont="1" applyFill="1" applyBorder="1" applyAlignment="1">
      <alignment horizontal="right" vertical="top"/>
    </xf>
    <xf numFmtId="1" fontId="9" fillId="0" borderId="18" xfId="0" applyNumberFormat="1" applyFont="1" applyFill="1" applyBorder="1" applyAlignment="1">
      <alignment horizontal="right" vertical="top"/>
    </xf>
    <xf numFmtId="0" fontId="9" fillId="0" borderId="9" xfId="0" applyFont="1" applyFill="1" applyBorder="1" applyAlignment="1">
      <alignment horizontal="right" vertical="top"/>
    </xf>
    <xf numFmtId="1" fontId="8" fillId="0" borderId="18" xfId="0" applyNumberFormat="1" applyFont="1" applyFill="1" applyBorder="1" applyAlignment="1">
      <alignment horizontal="right" vertical="top"/>
    </xf>
    <xf numFmtId="1" fontId="13" fillId="0" borderId="14" xfId="0" applyNumberFormat="1" applyFont="1" applyFill="1" applyBorder="1" applyAlignment="1">
      <alignment horizontal="right" vertical="top"/>
    </xf>
    <xf numFmtId="1" fontId="6" fillId="3" borderId="18" xfId="0" applyNumberFormat="1" applyFont="1" applyFill="1" applyBorder="1" applyAlignment="1">
      <alignment vertical="top"/>
    </xf>
    <xf numFmtId="1" fontId="7" fillId="3" borderId="18" xfId="0" applyNumberFormat="1" applyFont="1" applyFill="1" applyBorder="1" applyAlignment="1">
      <alignment vertical="top"/>
    </xf>
    <xf numFmtId="0" fontId="7" fillId="0" borderId="14" xfId="0" applyFont="1" applyFill="1" applyBorder="1"/>
    <xf numFmtId="0" fontId="8" fillId="0" borderId="8" xfId="0" applyFont="1" applyFill="1" applyBorder="1" applyAlignment="1">
      <alignment horizontal="right" vertical="top"/>
    </xf>
    <xf numFmtId="1" fontId="8" fillId="0" borderId="9" xfId="0" applyNumberFormat="1" applyFont="1" applyFill="1" applyBorder="1" applyAlignment="1">
      <alignment vertical="top"/>
    </xf>
    <xf numFmtId="1" fontId="37" fillId="3" borderId="18" xfId="0" applyNumberFormat="1" applyFont="1" applyFill="1" applyBorder="1"/>
    <xf numFmtId="0" fontId="20" fillId="3" borderId="0" xfId="0" applyFont="1" applyFill="1"/>
    <xf numFmtId="0" fontId="8" fillId="0" borderId="15" xfId="0" applyFont="1" applyBorder="1" applyAlignment="1">
      <alignment horizontal="right" vertical="top"/>
    </xf>
    <xf numFmtId="0" fontId="42" fillId="3" borderId="9" xfId="0" applyFont="1" applyFill="1" applyBorder="1" applyAlignment="1">
      <alignment horizontal="right" vertical="top"/>
    </xf>
    <xf numFmtId="0" fontId="42" fillId="0" borderId="0" xfId="0" applyFont="1" applyFill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7" fillId="0" borderId="14" xfId="0" applyFont="1" applyBorder="1" applyAlignment="1">
      <alignment vertical="top"/>
    </xf>
    <xf numFmtId="0" fontId="43" fillId="3" borderId="14" xfId="0" applyFont="1" applyFill="1" applyBorder="1" applyAlignment="1">
      <alignment horizontal="right" vertical="top"/>
    </xf>
    <xf numFmtId="0" fontId="43" fillId="3" borderId="0" xfId="0" applyFont="1" applyFill="1" applyBorder="1" applyAlignment="1">
      <alignment horizontal="right" vertical="top"/>
    </xf>
    <xf numFmtId="0" fontId="44" fillId="3" borderId="18" xfId="0" applyFont="1" applyFill="1" applyBorder="1" applyAlignment="1">
      <alignment horizontal="right" vertical="top"/>
    </xf>
    <xf numFmtId="0" fontId="24" fillId="3" borderId="16" xfId="0" applyFont="1" applyFill="1" applyBorder="1" applyAlignment="1">
      <alignment horizontal="right" vertical="top"/>
    </xf>
    <xf numFmtId="1" fontId="30" fillId="0" borderId="20" xfId="0" applyNumberFormat="1" applyFont="1" applyBorder="1" applyAlignment="1">
      <alignment horizontal="left" vertical="top"/>
    </xf>
    <xf numFmtId="0" fontId="7" fillId="0" borderId="23" xfId="0" applyFont="1" applyBorder="1" applyAlignment="1">
      <alignment horizontal="right" vertical="top"/>
    </xf>
    <xf numFmtId="0" fontId="6" fillId="0" borderId="11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right" vertical="top"/>
    </xf>
    <xf numFmtId="0" fontId="7" fillId="0" borderId="12" xfId="0" applyFont="1" applyFill="1" applyBorder="1" applyAlignment="1">
      <alignment horizontal="right" vertical="top"/>
    </xf>
    <xf numFmtId="0" fontId="7" fillId="0" borderId="12" xfId="0" applyFont="1" applyBorder="1" applyAlignment="1">
      <alignment horizontal="right" vertical="top"/>
    </xf>
    <xf numFmtId="0" fontId="29" fillId="0" borderId="8" xfId="0" applyFont="1" applyBorder="1" applyAlignment="1">
      <alignment horizontal="right" vertical="top"/>
    </xf>
    <xf numFmtId="0" fontId="8" fillId="0" borderId="8" xfId="0" applyFont="1" applyFill="1" applyBorder="1" applyAlignment="1">
      <alignment horizontal="right" vertical="top" wrapText="1"/>
    </xf>
    <xf numFmtId="0" fontId="8" fillId="0" borderId="6" xfId="0" applyFont="1" applyFill="1" applyBorder="1" applyAlignment="1">
      <alignment horizontal="right" vertical="top"/>
    </xf>
    <xf numFmtId="0" fontId="24" fillId="0" borderId="11" xfId="0" applyFont="1" applyFill="1" applyBorder="1" applyAlignment="1">
      <alignment horizontal="right" vertical="top" wrapText="1"/>
    </xf>
    <xf numFmtId="0" fontId="6" fillId="9" borderId="0" xfId="0" applyFont="1" applyFill="1" applyAlignment="1">
      <alignment vertical="top"/>
    </xf>
    <xf numFmtId="0" fontId="6" fillId="9" borderId="9" xfId="0" applyFont="1" applyFill="1" applyBorder="1" applyAlignment="1">
      <alignment vertical="top"/>
    </xf>
    <xf numFmtId="0" fontId="7" fillId="9" borderId="0" xfId="0" applyFont="1" applyFill="1"/>
    <xf numFmtId="0" fontId="7" fillId="9" borderId="9" xfId="0" applyFont="1" applyFill="1" applyBorder="1"/>
    <xf numFmtId="0" fontId="6" fillId="3" borderId="18" xfId="0" applyFont="1" applyFill="1" applyBorder="1"/>
    <xf numFmtId="0" fontId="6" fillId="0" borderId="19" xfId="0" applyFont="1" applyBorder="1" applyAlignment="1">
      <alignment horizontal="left" vertical="top"/>
    </xf>
    <xf numFmtId="0" fontId="6" fillId="6" borderId="5" xfId="0" applyFont="1" applyFill="1" applyBorder="1" applyAlignment="1">
      <alignment horizontal="left" vertical="top"/>
    </xf>
    <xf numFmtId="0" fontId="45" fillId="0" borderId="5" xfId="0" applyFont="1" applyFill="1" applyBorder="1" applyAlignment="1">
      <alignment vertical="top" wrapText="1"/>
    </xf>
    <xf numFmtId="0" fontId="20" fillId="0" borderId="9" xfId="0" applyFont="1" applyBorder="1"/>
    <xf numFmtId="0" fontId="7" fillId="0" borderId="11" xfId="0" applyFont="1" applyBorder="1" applyAlignment="1">
      <alignment horizontal="right" vertical="top"/>
    </xf>
    <xf numFmtId="1" fontId="7" fillId="0" borderId="10" xfId="0" applyNumberFormat="1" applyFont="1" applyBorder="1"/>
    <xf numFmtId="0" fontId="6" fillId="0" borderId="0" xfId="0" applyFont="1" applyAlignment="1"/>
    <xf numFmtId="0" fontId="38" fillId="3" borderId="18" xfId="0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  <color rgb="FF09C362"/>
      <color rgb="FF996633"/>
      <color rgb="FF00CC99"/>
      <color rgb="FF99CCFF"/>
      <color rgb="FF00CC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84420972265368E-2"/>
          <c:y val="3.9405571198010185E-2"/>
          <c:w val="0.88586134003357941"/>
          <c:h val="0.823783859315722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Req'!$D$30:$U$30</c:f>
              <c:numCache>
                <c:formatCode>#,##0</c:formatCode>
                <c:ptCount val="18"/>
                <c:pt idx="0">
                  <c:v>463</c:v>
                </c:pt>
                <c:pt idx="1">
                  <c:v>550</c:v>
                </c:pt>
                <c:pt idx="2">
                  <c:v>537</c:v>
                </c:pt>
                <c:pt idx="3">
                  <c:v>667</c:v>
                </c:pt>
                <c:pt idx="4">
                  <c:v>809</c:v>
                </c:pt>
                <c:pt idx="5">
                  <c:v>942</c:v>
                </c:pt>
                <c:pt idx="6">
                  <c:v>1216</c:v>
                </c:pt>
                <c:pt idx="7">
                  <c:v>1306</c:v>
                </c:pt>
                <c:pt idx="8">
                  <c:v>1282</c:v>
                </c:pt>
                <c:pt idx="9">
                  <c:v>692</c:v>
                </c:pt>
                <c:pt idx="10">
                  <c:v>788</c:v>
                </c:pt>
                <c:pt idx="11">
                  <c:v>778</c:v>
                </c:pt>
                <c:pt idx="12">
                  <c:v>648</c:v>
                </c:pt>
                <c:pt idx="13">
                  <c:v>515</c:v>
                </c:pt>
                <c:pt idx="14">
                  <c:v>414</c:v>
                </c:pt>
                <c:pt idx="15">
                  <c:v>364</c:v>
                </c:pt>
                <c:pt idx="16">
                  <c:v>354</c:v>
                </c:pt>
                <c:pt idx="17">
                  <c:v>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568576"/>
        <c:axId val="152570112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Req'!$D$35:$U$35</c:f>
              <c:numCache>
                <c:formatCode>#,##0</c:formatCode>
                <c:ptCount val="18"/>
                <c:pt idx="0">
                  <c:v>722</c:v>
                </c:pt>
                <c:pt idx="1">
                  <c:v>722</c:v>
                </c:pt>
                <c:pt idx="2">
                  <c:v>722</c:v>
                </c:pt>
                <c:pt idx="3">
                  <c:v>722</c:v>
                </c:pt>
                <c:pt idx="4">
                  <c:v>722</c:v>
                </c:pt>
                <c:pt idx="5">
                  <c:v>722</c:v>
                </c:pt>
                <c:pt idx="6">
                  <c:v>722</c:v>
                </c:pt>
                <c:pt idx="7">
                  <c:v>722</c:v>
                </c:pt>
                <c:pt idx="8">
                  <c:v>722</c:v>
                </c:pt>
                <c:pt idx="9">
                  <c:v>722</c:v>
                </c:pt>
                <c:pt idx="10">
                  <c:v>722</c:v>
                </c:pt>
                <c:pt idx="11">
                  <c:v>722</c:v>
                </c:pt>
                <c:pt idx="12">
                  <c:v>722</c:v>
                </c:pt>
                <c:pt idx="13">
                  <c:v>722</c:v>
                </c:pt>
                <c:pt idx="14">
                  <c:v>722</c:v>
                </c:pt>
                <c:pt idx="15">
                  <c:v>722</c:v>
                </c:pt>
                <c:pt idx="16">
                  <c:v>722</c:v>
                </c:pt>
                <c:pt idx="17">
                  <c:v>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68576"/>
        <c:axId val="152570112"/>
      </c:lineChart>
      <c:catAx>
        <c:axId val="152568576"/>
        <c:scaling>
          <c:orientation val="minMax"/>
        </c:scaling>
        <c:delete val="0"/>
        <c:axPos val="b"/>
        <c:majorTickMark val="out"/>
        <c:minorTickMark val="none"/>
        <c:tickLblPos val="nextTo"/>
        <c:crossAx val="152570112"/>
        <c:crosses val="autoZero"/>
        <c:auto val="1"/>
        <c:lblAlgn val="ctr"/>
        <c:lblOffset val="100"/>
        <c:noMultiLvlLbl val="0"/>
      </c:catAx>
      <c:valAx>
        <c:axId val="1525701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25685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600"/>
              <a:t>Cumualtive progress vs 772 per</a:t>
            </a:r>
            <a:r>
              <a:rPr lang="en-GB" sz="1600" baseline="0"/>
              <a:t> annum</a:t>
            </a:r>
            <a:endParaRPr lang="en-GB" sz="1600"/>
          </a:p>
        </c:rich>
      </c:tx>
      <c:layout>
        <c:manualLayout>
          <c:xMode val="edge"/>
          <c:yMode val="edge"/>
          <c:x val="0.19641118642972166"/>
          <c:y val="7.984030932273289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8100285952110636E-2"/>
          <c:y val="6.4037620589511624E-2"/>
          <c:w val="0.80687762719893907"/>
          <c:h val="0.88456191970395659"/>
        </c:manualLayout>
      </c:layout>
      <c:lineChart>
        <c:grouping val="standard"/>
        <c:varyColors val="0"/>
        <c:ser>
          <c:idx val="0"/>
          <c:order val="0"/>
          <c:dLbls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'Summary and 5 yr Req'!$D$3:$U$3</c:f>
              <c:strCache>
                <c:ptCount val="18"/>
                <c:pt idx="0">
                  <c:v>11/12</c:v>
                </c:pt>
                <c:pt idx="1">
                  <c:v>12/13</c:v>
                </c:pt>
                <c:pt idx="2">
                  <c:v>13/14</c:v>
                </c:pt>
                <c:pt idx="3">
                  <c:v>14/15</c:v>
                </c:pt>
                <c:pt idx="4">
                  <c:v>15/16</c:v>
                </c:pt>
                <c:pt idx="5">
                  <c:v>16/17</c:v>
                </c:pt>
                <c:pt idx="6">
                  <c:v>17/18</c:v>
                </c:pt>
                <c:pt idx="7">
                  <c:v>18/19</c:v>
                </c:pt>
                <c:pt idx="8">
                  <c:v>19/20</c:v>
                </c:pt>
                <c:pt idx="9">
                  <c:v>20/21</c:v>
                </c:pt>
                <c:pt idx="10">
                  <c:v>21/22</c:v>
                </c:pt>
                <c:pt idx="11">
                  <c:v>22/23</c:v>
                </c:pt>
                <c:pt idx="12">
                  <c:v>23/24</c:v>
                </c:pt>
                <c:pt idx="13">
                  <c:v>24/25</c:v>
                </c:pt>
                <c:pt idx="14">
                  <c:v>25/26</c:v>
                </c:pt>
                <c:pt idx="15">
                  <c:v>26/27</c:v>
                </c:pt>
                <c:pt idx="16">
                  <c:v>27/28</c:v>
                </c:pt>
                <c:pt idx="17">
                  <c:v>28/29</c:v>
                </c:pt>
              </c:strCache>
            </c:strRef>
          </c:cat>
          <c:val>
            <c:numRef>
              <c:f>'Summary and 5 yr Req'!$D$37:$U$37</c:f>
              <c:numCache>
                <c:formatCode>#,##0</c:formatCode>
                <c:ptCount val="18"/>
                <c:pt idx="0">
                  <c:v>-259</c:v>
                </c:pt>
                <c:pt idx="1">
                  <c:v>-431</c:v>
                </c:pt>
                <c:pt idx="2">
                  <c:v>-616</c:v>
                </c:pt>
                <c:pt idx="3">
                  <c:v>-671</c:v>
                </c:pt>
                <c:pt idx="4">
                  <c:v>-584</c:v>
                </c:pt>
                <c:pt idx="5">
                  <c:v>-364</c:v>
                </c:pt>
                <c:pt idx="6">
                  <c:v>130</c:v>
                </c:pt>
                <c:pt idx="7">
                  <c:v>714</c:v>
                </c:pt>
                <c:pt idx="8">
                  <c:v>1274</c:v>
                </c:pt>
                <c:pt idx="9">
                  <c:v>1244</c:v>
                </c:pt>
                <c:pt idx="10">
                  <c:v>1310</c:v>
                </c:pt>
                <c:pt idx="11">
                  <c:v>1366</c:v>
                </c:pt>
                <c:pt idx="12">
                  <c:v>1292</c:v>
                </c:pt>
                <c:pt idx="13">
                  <c:v>1085</c:v>
                </c:pt>
                <c:pt idx="14">
                  <c:v>777</c:v>
                </c:pt>
                <c:pt idx="15">
                  <c:v>419</c:v>
                </c:pt>
                <c:pt idx="16">
                  <c:v>51</c:v>
                </c:pt>
                <c:pt idx="17">
                  <c:v>-341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11072"/>
        <c:axId val="152616960"/>
      </c:lineChart>
      <c:catAx>
        <c:axId val="152611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52616960"/>
        <c:crosses val="autoZero"/>
        <c:auto val="1"/>
        <c:lblAlgn val="ctr"/>
        <c:lblOffset val="100"/>
        <c:noMultiLvlLbl val="0"/>
      </c:catAx>
      <c:valAx>
        <c:axId val="1526169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52611072"/>
        <c:crosses val="autoZero"/>
        <c:crossBetween val="between"/>
        <c:majorUnit val="5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1539873</xdr:colOff>
      <xdr:row>1</xdr:row>
      <xdr:rowOff>135200</xdr:rowOff>
    </xdr:from>
    <xdr:to>
      <xdr:col>29</xdr:col>
      <xdr:colOff>476250</xdr:colOff>
      <xdr:row>23</xdr:row>
      <xdr:rowOff>142873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219604</xdr:colOff>
      <xdr:row>1</xdr:row>
      <xdr:rowOff>190500</xdr:rowOff>
    </xdr:from>
    <xdr:to>
      <xdr:col>39</xdr:col>
      <xdr:colOff>321469</xdr:colOff>
      <xdr:row>23</xdr:row>
      <xdr:rowOff>142876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201"/>
  <sheetViews>
    <sheetView tabSelected="1" showWhiteSpace="0" zoomScale="90" zoomScaleNormal="90" zoomScalePageLayoutView="40" workbookViewId="0">
      <pane ySplit="3" topLeftCell="A31" activePane="bottomLeft" state="frozen"/>
      <selection pane="bottomLeft" activeCell="G54" sqref="G54"/>
    </sheetView>
  </sheetViews>
  <sheetFormatPr defaultColWidth="9.140625" defaultRowHeight="15" customHeight="1" x14ac:dyDescent="0.2"/>
  <cols>
    <col min="1" max="1" width="11.5703125" style="13" customWidth="1"/>
    <col min="2" max="2" width="11.85546875" style="167" customWidth="1"/>
    <col min="3" max="3" width="16.28515625" style="167" bestFit="1" customWidth="1"/>
    <col min="4" max="4" width="57" style="167" bestFit="1" customWidth="1"/>
    <col min="5" max="5" width="9.140625" style="132"/>
    <col min="6" max="8" width="9.140625" style="137"/>
    <col min="9" max="9" width="9.140625" style="129"/>
    <col min="10" max="11" width="9.140625" style="137"/>
    <col min="12" max="20" width="9.140625" style="132"/>
    <col min="21" max="25" width="9.140625" style="13"/>
    <col min="26" max="27" width="9.140625" style="12"/>
    <col min="28" max="16384" width="9.140625" style="13"/>
  </cols>
  <sheetData>
    <row r="2" spans="1:28" ht="30.75" customHeight="1" x14ac:dyDescent="0.2">
      <c r="B2" s="1"/>
      <c r="C2" s="842"/>
      <c r="D2" s="842"/>
      <c r="E2" s="2"/>
      <c r="F2" s="3"/>
      <c r="G2" s="4"/>
      <c r="H2" s="5"/>
      <c r="I2" s="6"/>
      <c r="J2" s="920"/>
      <c r="K2" s="1032" t="s">
        <v>600</v>
      </c>
      <c r="L2" s="1033"/>
      <c r="M2" s="1033"/>
      <c r="N2" s="1033"/>
      <c r="O2" s="1034"/>
      <c r="P2" s="8"/>
      <c r="Q2" s="8"/>
      <c r="R2" s="8"/>
      <c r="S2" s="8"/>
      <c r="T2" s="7"/>
      <c r="U2" s="9"/>
      <c r="V2" s="9"/>
      <c r="W2" s="10"/>
      <c r="X2" s="9"/>
      <c r="Y2" s="11"/>
      <c r="AB2" s="230"/>
    </row>
    <row r="3" spans="1:28" ht="15" customHeight="1" x14ac:dyDescent="0.2">
      <c r="B3" s="14" t="s">
        <v>591</v>
      </c>
      <c r="C3" s="14" t="s">
        <v>6</v>
      </c>
      <c r="D3" s="14" t="s">
        <v>83</v>
      </c>
      <c r="E3" s="15" t="s">
        <v>7</v>
      </c>
      <c r="F3" s="16" t="s">
        <v>8</v>
      </c>
      <c r="G3" s="16" t="s">
        <v>9</v>
      </c>
      <c r="H3" s="17" t="s">
        <v>10</v>
      </c>
      <c r="I3" s="17" t="s">
        <v>11</v>
      </c>
      <c r="J3" s="940" t="s">
        <v>12</v>
      </c>
      <c r="K3" s="19" t="s">
        <v>13</v>
      </c>
      <c r="L3" s="20" t="s">
        <v>14</v>
      </c>
      <c r="M3" s="20" t="s">
        <v>15</v>
      </c>
      <c r="N3" s="20" t="s">
        <v>16</v>
      </c>
      <c r="O3" s="18" t="s">
        <v>17</v>
      </c>
      <c r="P3" s="22" t="s">
        <v>18</v>
      </c>
      <c r="Q3" s="22" t="s">
        <v>19</v>
      </c>
      <c r="R3" s="22" t="s">
        <v>20</v>
      </c>
      <c r="S3" s="22" t="s">
        <v>21</v>
      </c>
      <c r="T3" s="21" t="s">
        <v>22</v>
      </c>
      <c r="U3" s="23" t="s">
        <v>119</v>
      </c>
      <c r="V3" s="22" t="s">
        <v>120</v>
      </c>
      <c r="W3" s="24" t="s">
        <v>121</v>
      </c>
      <c r="X3" s="22" t="s">
        <v>122</v>
      </c>
      <c r="Y3" s="21" t="s">
        <v>123</v>
      </c>
      <c r="Z3" s="25" t="s">
        <v>257</v>
      </c>
      <c r="AA3" s="25" t="s">
        <v>258</v>
      </c>
    </row>
    <row r="4" spans="1:28" ht="15" customHeight="1" x14ac:dyDescent="0.2">
      <c r="B4" s="26"/>
      <c r="C4" s="26"/>
      <c r="D4" s="27"/>
      <c r="E4" s="28"/>
      <c r="F4" s="29"/>
      <c r="G4" s="30"/>
      <c r="H4" s="31"/>
      <c r="I4" s="32"/>
      <c r="J4" s="828"/>
      <c r="K4" s="34"/>
      <c r="L4" s="35"/>
      <c r="M4" s="35"/>
      <c r="N4" s="35"/>
      <c r="O4" s="33"/>
      <c r="P4" s="37"/>
      <c r="Q4" s="37"/>
      <c r="R4" s="37"/>
      <c r="S4" s="37"/>
      <c r="T4" s="36"/>
      <c r="U4" s="37"/>
      <c r="V4" s="37"/>
      <c r="W4" s="38"/>
      <c r="X4" s="37"/>
      <c r="Y4" s="36"/>
      <c r="Z4" s="39"/>
      <c r="AA4" s="39"/>
    </row>
    <row r="5" spans="1:28" ht="15" customHeight="1" x14ac:dyDescent="0.2">
      <c r="B5" s="40"/>
      <c r="C5" s="41"/>
      <c r="D5" s="42" t="s">
        <v>131</v>
      </c>
      <c r="E5" s="43">
        <f>SUM(E13+E21+E17+E29+E37+E33+E45+E179+E183+E187+E131+E171+E51+E56+E57+E58+E67+E60+E61+E73+E66+E72+E125+E93+E101+E109+E113+E77+E135+E81+E155+E147+E151+E175+E89+E143+E65+E190+E191+E192+E193+E63+E199+E85+E25+E41++E59+E62+E64+E97+E74+E139+E121+E117+E167+E16+E712+E194+E159+E195)</f>
        <v>4827</v>
      </c>
      <c r="F5" s="44">
        <f t="shared" ref="F5:W5" si="0">SUM(F13+F21+F17+F29+F37+F33+F45+F179+F183+F187+F131+F171+F51+F56+F57+F58+F67+F60+F61+F73+F66+F72+F125+F93+F101+F109+F113+F77+F135+F81+F155+F147+F151+F175+F89+F143+F65+F190+F191+F192+F193+F63+F199+F85+F25+F41++F59+F62+F64+F97+F74+F139+F121+F117+F167+F16+F712+F194+F159+F195)</f>
        <v>101</v>
      </c>
      <c r="G5" s="45">
        <f t="shared" si="0"/>
        <v>237</v>
      </c>
      <c r="H5" s="45">
        <f t="shared" si="0"/>
        <v>165</v>
      </c>
      <c r="I5" s="45">
        <f t="shared" si="0"/>
        <v>187</v>
      </c>
      <c r="J5" s="991">
        <f t="shared" si="0"/>
        <v>228</v>
      </c>
      <c r="K5" s="47">
        <f t="shared" si="0"/>
        <v>292</v>
      </c>
      <c r="L5" s="48">
        <f t="shared" si="0"/>
        <v>271</v>
      </c>
      <c r="M5" s="48">
        <f t="shared" si="0"/>
        <v>411</v>
      </c>
      <c r="N5" s="48">
        <f t="shared" si="0"/>
        <v>461</v>
      </c>
      <c r="O5" s="46">
        <f t="shared" si="0"/>
        <v>274</v>
      </c>
      <c r="P5" s="50">
        <f t="shared" si="0"/>
        <v>352</v>
      </c>
      <c r="Q5" s="51">
        <f t="shared" si="0"/>
        <v>387</v>
      </c>
      <c r="R5" s="51">
        <f t="shared" si="0"/>
        <v>288</v>
      </c>
      <c r="S5" s="51">
        <f t="shared" si="0"/>
        <v>293</v>
      </c>
      <c r="T5" s="49">
        <f t="shared" si="0"/>
        <v>227</v>
      </c>
      <c r="U5" s="50">
        <f t="shared" si="0"/>
        <v>227</v>
      </c>
      <c r="V5" s="51">
        <f t="shared" si="0"/>
        <v>220</v>
      </c>
      <c r="W5" s="52">
        <f t="shared" si="0"/>
        <v>206</v>
      </c>
      <c r="X5" s="53"/>
      <c r="Y5" s="54"/>
      <c r="Z5" s="39">
        <f t="shared" ref="Z5:Z9" si="1">SUM(F5:Y5)</f>
        <v>4827</v>
      </c>
      <c r="AA5" s="39">
        <f t="shared" ref="AA5:AA9" si="2">SUM(Z5-E5)</f>
        <v>0</v>
      </c>
    </row>
    <row r="6" spans="1:28" ht="15" customHeight="1" x14ac:dyDescent="0.2">
      <c r="B6" s="40"/>
      <c r="C6" s="41"/>
      <c r="D6" s="42" t="s">
        <v>132</v>
      </c>
      <c r="E6" s="43">
        <f>SUM(E14+E46+E172+E50+E52+E53+E54+E55+E126+E102+E114+E78+E136+E176+E156+E148+E152+E82+E94+E90+E200+E110+E144+E18+E180+E184+E188+E132+E34+E30+E38+E86+E106+E98+E140+E118+E168+E164+E122+E160)</f>
        <v>1785</v>
      </c>
      <c r="F6" s="452">
        <f t="shared" ref="F6:W6" si="3">SUM(F14+F46+F172+F50+F52+F53+F54+F55+F126+F102+F114+F78+F136+F176+F156+F148+F152+F82+F94+F90+F200+F110+F144+F18+F180+F184+F188+F132+F34+F30+F38+F86+F106+F98+F140+F118+F168+F164+F122+F160)</f>
        <v>183</v>
      </c>
      <c r="G6" s="45">
        <f t="shared" si="3"/>
        <v>92</v>
      </c>
      <c r="H6" s="45">
        <f t="shared" si="3"/>
        <v>21</v>
      </c>
      <c r="I6" s="45">
        <f t="shared" si="3"/>
        <v>55</v>
      </c>
      <c r="J6" s="991">
        <f t="shared" si="3"/>
        <v>21</v>
      </c>
      <c r="K6" s="538">
        <f t="shared" si="3"/>
        <v>88</v>
      </c>
      <c r="L6" s="48">
        <f t="shared" si="3"/>
        <v>76</v>
      </c>
      <c r="M6" s="48">
        <f t="shared" si="3"/>
        <v>144</v>
      </c>
      <c r="N6" s="48">
        <f t="shared" si="3"/>
        <v>176</v>
      </c>
      <c r="O6" s="46">
        <f t="shared" si="3"/>
        <v>83</v>
      </c>
      <c r="P6" s="992">
        <f t="shared" si="3"/>
        <v>151</v>
      </c>
      <c r="Q6" s="51">
        <f t="shared" si="3"/>
        <v>174</v>
      </c>
      <c r="R6" s="51">
        <f t="shared" si="3"/>
        <v>112</v>
      </c>
      <c r="S6" s="51">
        <f t="shared" si="3"/>
        <v>113</v>
      </c>
      <c r="T6" s="49">
        <f t="shared" si="3"/>
        <v>78</v>
      </c>
      <c r="U6" s="992">
        <f t="shared" si="3"/>
        <v>78</v>
      </c>
      <c r="V6" s="51">
        <f t="shared" si="3"/>
        <v>75</v>
      </c>
      <c r="W6" s="49">
        <f t="shared" si="3"/>
        <v>65</v>
      </c>
      <c r="X6" s="53"/>
      <c r="Y6" s="54"/>
      <c r="Z6" s="39">
        <f t="shared" si="1"/>
        <v>1785</v>
      </c>
      <c r="AA6" s="39">
        <f t="shared" si="2"/>
        <v>0</v>
      </c>
    </row>
    <row r="7" spans="1:28" ht="15" customHeight="1" x14ac:dyDescent="0.2">
      <c r="B7" s="40"/>
      <c r="C7" s="59"/>
      <c r="D7" s="59" t="s">
        <v>103</v>
      </c>
      <c r="E7" s="60">
        <f>SUM(E5:E6)</f>
        <v>6612</v>
      </c>
      <c r="F7" s="61">
        <f t="shared" ref="F7:W7" si="4">SUM(F5:F6)</f>
        <v>284</v>
      </c>
      <c r="G7" s="61">
        <f t="shared" si="4"/>
        <v>329</v>
      </c>
      <c r="H7" s="61">
        <f t="shared" si="4"/>
        <v>186</v>
      </c>
      <c r="I7" s="61">
        <f t="shared" si="4"/>
        <v>242</v>
      </c>
      <c r="J7" s="944">
        <f t="shared" si="4"/>
        <v>249</v>
      </c>
      <c r="K7" s="63">
        <f t="shared" si="4"/>
        <v>380</v>
      </c>
      <c r="L7" s="63">
        <f t="shared" si="4"/>
        <v>347</v>
      </c>
      <c r="M7" s="63">
        <f t="shared" si="4"/>
        <v>555</v>
      </c>
      <c r="N7" s="63">
        <f t="shared" si="4"/>
        <v>637</v>
      </c>
      <c r="O7" s="63">
        <f t="shared" si="4"/>
        <v>357</v>
      </c>
      <c r="P7" s="65">
        <f t="shared" si="4"/>
        <v>503</v>
      </c>
      <c r="Q7" s="64">
        <f t="shared" si="4"/>
        <v>561</v>
      </c>
      <c r="R7" s="64">
        <f t="shared" si="4"/>
        <v>400</v>
      </c>
      <c r="S7" s="64">
        <f t="shared" si="4"/>
        <v>406</v>
      </c>
      <c r="T7" s="64">
        <f t="shared" si="4"/>
        <v>305</v>
      </c>
      <c r="U7" s="65">
        <f t="shared" si="4"/>
        <v>305</v>
      </c>
      <c r="V7" s="64">
        <f t="shared" si="4"/>
        <v>295</v>
      </c>
      <c r="W7" s="66">
        <f t="shared" si="4"/>
        <v>271</v>
      </c>
      <c r="X7" s="64"/>
      <c r="Y7" s="67"/>
      <c r="Z7" s="39">
        <f t="shared" si="1"/>
        <v>6612</v>
      </c>
      <c r="AA7" s="39">
        <f t="shared" si="2"/>
        <v>0</v>
      </c>
    </row>
    <row r="8" spans="1:28" ht="15" customHeight="1" x14ac:dyDescent="0.2">
      <c r="B8" s="40"/>
      <c r="C8" s="222"/>
      <c r="D8" s="26" t="s">
        <v>23</v>
      </c>
      <c r="E8" s="68"/>
      <c r="F8" s="61">
        <v>284</v>
      </c>
      <c r="G8" s="61">
        <f>SUM(G7+F8)</f>
        <v>613</v>
      </c>
      <c r="H8" s="61">
        <f t="shared" ref="H8:W8" si="5">SUM(H7+G8)</f>
        <v>799</v>
      </c>
      <c r="I8" s="61">
        <f t="shared" si="5"/>
        <v>1041</v>
      </c>
      <c r="J8" s="944">
        <f t="shared" si="5"/>
        <v>1290</v>
      </c>
      <c r="K8" s="70">
        <f t="shared" si="5"/>
        <v>1670</v>
      </c>
      <c r="L8" s="70">
        <f t="shared" si="5"/>
        <v>2017</v>
      </c>
      <c r="M8" s="70">
        <f t="shared" si="5"/>
        <v>2572</v>
      </c>
      <c r="N8" s="70">
        <f t="shared" si="5"/>
        <v>3209</v>
      </c>
      <c r="O8" s="70">
        <f t="shared" si="5"/>
        <v>3566</v>
      </c>
      <c r="P8" s="72">
        <f t="shared" si="5"/>
        <v>4069</v>
      </c>
      <c r="Q8" s="71">
        <f t="shared" si="5"/>
        <v>4630</v>
      </c>
      <c r="R8" s="71">
        <f t="shared" si="5"/>
        <v>5030</v>
      </c>
      <c r="S8" s="71">
        <f t="shared" si="5"/>
        <v>5436</v>
      </c>
      <c r="T8" s="73">
        <f t="shared" si="5"/>
        <v>5741</v>
      </c>
      <c r="U8" s="74">
        <f t="shared" si="5"/>
        <v>6046</v>
      </c>
      <c r="V8" s="74">
        <f t="shared" si="5"/>
        <v>6341</v>
      </c>
      <c r="W8" s="75">
        <f t="shared" si="5"/>
        <v>6612</v>
      </c>
      <c r="X8" s="74"/>
      <c r="Y8" s="76"/>
      <c r="Z8" s="39">
        <f t="shared" si="1"/>
        <v>60966</v>
      </c>
      <c r="AA8" s="39">
        <f t="shared" si="2"/>
        <v>60966</v>
      </c>
    </row>
    <row r="9" spans="1:28" ht="15" customHeight="1" x14ac:dyDescent="0.2">
      <c r="A9" s="230"/>
      <c r="B9" s="77"/>
      <c r="C9" s="26"/>
      <c r="D9" s="26"/>
      <c r="E9" s="68"/>
      <c r="F9" s="78"/>
      <c r="G9" s="79"/>
      <c r="H9" s="80"/>
      <c r="I9" s="80"/>
      <c r="J9" s="261"/>
      <c r="K9" s="70"/>
      <c r="L9" s="81"/>
      <c r="M9" s="81"/>
      <c r="N9" s="81"/>
      <c r="O9" s="70"/>
      <c r="P9" s="72"/>
      <c r="Q9" s="71"/>
      <c r="R9" s="71"/>
      <c r="S9" s="71"/>
      <c r="T9" s="73"/>
      <c r="W9" s="82"/>
      <c r="Y9" s="83"/>
      <c r="Z9" s="39">
        <f t="shared" si="1"/>
        <v>0</v>
      </c>
      <c r="AA9" s="39">
        <f t="shared" si="2"/>
        <v>0</v>
      </c>
    </row>
    <row r="10" spans="1:28" ht="15" customHeight="1" x14ac:dyDescent="0.2">
      <c r="B10" s="84"/>
      <c r="C10" s="27"/>
      <c r="D10" s="85" t="s">
        <v>491</v>
      </c>
      <c r="E10" s="86"/>
      <c r="F10" s="87"/>
      <c r="G10" s="87"/>
      <c r="H10" s="87"/>
      <c r="I10" s="87"/>
      <c r="J10" s="916"/>
      <c r="K10" s="900"/>
      <c r="L10" s="900"/>
      <c r="M10" s="900"/>
      <c r="N10" s="88"/>
      <c r="O10" s="913"/>
      <c r="P10" s="90"/>
      <c r="Q10" s="90"/>
      <c r="R10" s="90"/>
      <c r="S10" s="90"/>
      <c r="T10" s="89"/>
      <c r="U10" s="91"/>
      <c r="V10" s="91"/>
      <c r="W10" s="92"/>
      <c r="X10" s="93"/>
      <c r="Y10" s="94"/>
      <c r="Z10" s="39">
        <f>SUM(F10:Y10)</f>
        <v>0</v>
      </c>
      <c r="AA10" s="313">
        <f>SUM(Z10-E10)</f>
        <v>0</v>
      </c>
    </row>
    <row r="11" spans="1:28" ht="15" customHeight="1" x14ac:dyDescent="0.2">
      <c r="B11" s="77"/>
      <c r="C11" s="26"/>
      <c r="D11" s="26"/>
      <c r="E11" s="68"/>
      <c r="F11" s="78"/>
      <c r="G11" s="78"/>
      <c r="H11" s="61"/>
      <c r="I11" s="61"/>
      <c r="J11" s="101"/>
      <c r="K11" s="70"/>
      <c r="L11" s="70"/>
      <c r="M11" s="70"/>
      <c r="N11" s="70"/>
      <c r="O11" s="97"/>
      <c r="P11" s="71"/>
      <c r="Q11" s="71"/>
      <c r="R11" s="71"/>
      <c r="S11" s="71"/>
      <c r="T11" s="73"/>
      <c r="U11" s="98"/>
      <c r="V11" s="98"/>
      <c r="W11" s="82"/>
      <c r="X11" s="98"/>
      <c r="Y11" s="83"/>
      <c r="Z11" s="39">
        <f t="shared" ref="Z11:Z74" si="6">SUM(F11:Y11)</f>
        <v>0</v>
      </c>
      <c r="AA11" s="39">
        <f t="shared" ref="AA11:AA74" si="7">SUM(Z11-E11)</f>
        <v>0</v>
      </c>
    </row>
    <row r="12" spans="1:28" ht="15" customHeight="1" x14ac:dyDescent="0.2">
      <c r="B12" s="106" t="s">
        <v>41</v>
      </c>
      <c r="C12" s="106" t="s">
        <v>217</v>
      </c>
      <c r="D12" s="127" t="s">
        <v>467</v>
      </c>
      <c r="E12" s="68">
        <f>SUM(F12:I12)</f>
        <v>299</v>
      </c>
      <c r="F12" s="375">
        <v>59</v>
      </c>
      <c r="G12" s="61">
        <f>SUM(G13:G14)</f>
        <v>147</v>
      </c>
      <c r="H12" s="187">
        <f>SUM(H13:H14)</f>
        <v>93</v>
      </c>
      <c r="I12" s="187"/>
      <c r="J12" s="101"/>
      <c r="K12" s="70"/>
      <c r="L12" s="70"/>
      <c r="M12" s="70"/>
      <c r="N12" s="70"/>
      <c r="O12" s="97"/>
      <c r="P12" s="78"/>
      <c r="Q12" s="78"/>
      <c r="R12" s="78"/>
      <c r="S12" s="78"/>
      <c r="T12" s="101"/>
      <c r="U12" s="99"/>
      <c r="V12" s="99"/>
      <c r="W12" s="804"/>
      <c r="X12" s="99"/>
      <c r="Y12" s="100"/>
      <c r="Z12" s="12">
        <f t="shared" si="6"/>
        <v>299</v>
      </c>
      <c r="AA12" s="12">
        <f t="shared" si="7"/>
        <v>0</v>
      </c>
    </row>
    <row r="13" spans="1:28" ht="15" customHeight="1" x14ac:dyDescent="0.2">
      <c r="B13" s="106"/>
      <c r="C13" s="106"/>
      <c r="D13" s="106" t="s">
        <v>356</v>
      </c>
      <c r="E13" s="143">
        <f>SUM(F13:I13)</f>
        <v>178</v>
      </c>
      <c r="F13" s="358">
        <f t="shared" ref="F13" si="8">SUM(F12-F14)</f>
        <v>11</v>
      </c>
      <c r="G13" s="109">
        <v>95</v>
      </c>
      <c r="H13" s="191">
        <v>72</v>
      </c>
      <c r="I13" s="191"/>
      <c r="J13" s="199"/>
      <c r="K13" s="123"/>
      <c r="L13" s="70"/>
      <c r="M13" s="70"/>
      <c r="N13" s="70"/>
      <c r="O13" s="70"/>
      <c r="P13" s="257"/>
      <c r="Q13" s="78"/>
      <c r="R13" s="78"/>
      <c r="S13" s="78"/>
      <c r="T13" s="101"/>
      <c r="U13" s="79"/>
      <c r="V13" s="79"/>
      <c r="W13" s="805"/>
      <c r="X13" s="79"/>
      <c r="Y13" s="101"/>
      <c r="Z13" s="12">
        <f t="shared" si="6"/>
        <v>178</v>
      </c>
      <c r="AA13" s="12">
        <f t="shared" si="7"/>
        <v>0</v>
      </c>
    </row>
    <row r="14" spans="1:28" ht="15" customHeight="1" x14ac:dyDescent="0.2">
      <c r="B14" s="106"/>
      <c r="C14" s="106"/>
      <c r="D14" s="106" t="s">
        <v>357</v>
      </c>
      <c r="E14" s="143">
        <f>SUM(F14:H14)</f>
        <v>121</v>
      </c>
      <c r="F14" s="358">
        <v>48</v>
      </c>
      <c r="G14" s="109">
        <v>52</v>
      </c>
      <c r="H14" s="191">
        <v>21</v>
      </c>
      <c r="I14" s="187"/>
      <c r="J14" s="101"/>
      <c r="K14" s="70"/>
      <c r="L14" s="70"/>
      <c r="M14" s="70"/>
      <c r="N14" s="70"/>
      <c r="O14" s="70"/>
      <c r="P14" s="257"/>
      <c r="Q14" s="78"/>
      <c r="R14" s="78"/>
      <c r="S14" s="78"/>
      <c r="T14" s="101"/>
      <c r="U14" s="79"/>
      <c r="V14" s="79"/>
      <c r="W14" s="805"/>
      <c r="X14" s="79"/>
      <c r="Y14" s="101"/>
      <c r="Z14" s="12">
        <f t="shared" si="6"/>
        <v>121</v>
      </c>
      <c r="AA14" s="12">
        <f t="shared" si="7"/>
        <v>0</v>
      </c>
    </row>
    <row r="15" spans="1:28" ht="15" customHeight="1" x14ac:dyDescent="0.2">
      <c r="B15" s="107"/>
      <c r="C15" s="107"/>
      <c r="D15" s="107"/>
      <c r="E15" s="143"/>
      <c r="F15" s="109"/>
      <c r="G15" s="109"/>
      <c r="H15" s="599"/>
      <c r="I15" s="187"/>
      <c r="J15" s="101"/>
      <c r="K15" s="70"/>
      <c r="L15" s="70"/>
      <c r="M15" s="70"/>
      <c r="N15" s="70"/>
      <c r="O15" s="97"/>
      <c r="P15" s="78"/>
      <c r="Q15" s="78"/>
      <c r="R15" s="78"/>
      <c r="S15" s="78"/>
      <c r="T15" s="101"/>
      <c r="U15" s="79"/>
      <c r="V15" s="79"/>
      <c r="W15" s="805"/>
      <c r="X15" s="79"/>
      <c r="Y15" s="101"/>
      <c r="Z15" s="12">
        <f t="shared" si="6"/>
        <v>0</v>
      </c>
      <c r="AA15" s="12">
        <f t="shared" si="7"/>
        <v>0</v>
      </c>
    </row>
    <row r="16" spans="1:28" ht="15" customHeight="1" x14ac:dyDescent="0.2">
      <c r="B16" s="107" t="s">
        <v>41</v>
      </c>
      <c r="C16" s="107" t="s">
        <v>218</v>
      </c>
      <c r="D16" s="602" t="s">
        <v>468</v>
      </c>
      <c r="E16" s="162">
        <v>55</v>
      </c>
      <c r="F16" s="109"/>
      <c r="G16" s="109"/>
      <c r="H16" s="599"/>
      <c r="I16" s="187">
        <v>55</v>
      </c>
      <c r="J16" s="101"/>
      <c r="K16" s="70"/>
      <c r="L16" s="70"/>
      <c r="M16" s="70"/>
      <c r="N16" s="70"/>
      <c r="O16" s="97"/>
      <c r="P16" s="78"/>
      <c r="Q16" s="78"/>
      <c r="R16" s="78"/>
      <c r="S16" s="78"/>
      <c r="T16" s="101"/>
      <c r="U16" s="79"/>
      <c r="V16" s="79"/>
      <c r="W16" s="805"/>
      <c r="X16" s="79"/>
      <c r="Y16" s="101"/>
      <c r="Z16" s="12">
        <f t="shared" si="6"/>
        <v>55</v>
      </c>
      <c r="AA16" s="12">
        <f t="shared" si="7"/>
        <v>0</v>
      </c>
    </row>
    <row r="17" spans="1:27" ht="15" customHeight="1" x14ac:dyDescent="0.2">
      <c r="B17" s="107"/>
      <c r="C17" s="107"/>
      <c r="D17" s="107" t="s">
        <v>219</v>
      </c>
      <c r="E17" s="143">
        <v>0</v>
      </c>
      <c r="F17" s="109"/>
      <c r="G17" s="109"/>
      <c r="H17" s="599"/>
      <c r="I17" s="191">
        <v>0</v>
      </c>
      <c r="J17" s="199"/>
      <c r="K17" s="70"/>
      <c r="L17" s="70"/>
      <c r="M17" s="123"/>
      <c r="N17" s="70"/>
      <c r="O17" s="97"/>
      <c r="P17" s="78"/>
      <c r="Q17" s="78"/>
      <c r="R17" s="78"/>
      <c r="S17" s="78"/>
      <c r="T17" s="101"/>
      <c r="U17" s="79"/>
      <c r="V17" s="79"/>
      <c r="W17" s="805"/>
      <c r="X17" s="79"/>
      <c r="Y17" s="101"/>
      <c r="Z17" s="12">
        <f t="shared" si="6"/>
        <v>0</v>
      </c>
      <c r="AA17" s="12">
        <f t="shared" si="7"/>
        <v>0</v>
      </c>
    </row>
    <row r="18" spans="1:27" ht="15" customHeight="1" x14ac:dyDescent="0.2">
      <c r="B18" s="107"/>
      <c r="C18" s="107"/>
      <c r="D18" s="107" t="s">
        <v>220</v>
      </c>
      <c r="E18" s="143">
        <v>55</v>
      </c>
      <c r="F18" s="109"/>
      <c r="G18" s="109"/>
      <c r="H18" s="599"/>
      <c r="I18" s="191">
        <v>55</v>
      </c>
      <c r="J18" s="199"/>
      <c r="K18" s="70"/>
      <c r="L18" s="70"/>
      <c r="M18" s="123"/>
      <c r="N18" s="70"/>
      <c r="O18" s="97"/>
      <c r="P18" s="78"/>
      <c r="Q18" s="78"/>
      <c r="R18" s="78"/>
      <c r="S18" s="78"/>
      <c r="T18" s="101"/>
      <c r="U18" s="79"/>
      <c r="V18" s="79"/>
      <c r="W18" s="805"/>
      <c r="X18" s="79"/>
      <c r="Y18" s="101"/>
      <c r="Z18" s="12">
        <f t="shared" si="6"/>
        <v>55</v>
      </c>
      <c r="AA18" s="12">
        <f t="shared" si="7"/>
        <v>0</v>
      </c>
    </row>
    <row r="19" spans="1:27" ht="15" customHeight="1" x14ac:dyDescent="0.2">
      <c r="B19" s="107"/>
      <c r="C19" s="107"/>
      <c r="D19" s="107"/>
      <c r="E19" s="143"/>
      <c r="F19" s="109"/>
      <c r="G19" s="109"/>
      <c r="H19" s="599"/>
      <c r="I19" s="102"/>
      <c r="J19" s="101"/>
      <c r="K19" s="70"/>
      <c r="L19" s="70"/>
      <c r="M19" s="70"/>
      <c r="N19" s="70"/>
      <c r="O19" s="97"/>
      <c r="P19" s="78"/>
      <c r="Q19" s="78"/>
      <c r="R19" s="78"/>
      <c r="S19" s="78"/>
      <c r="T19" s="101"/>
      <c r="U19" s="79"/>
      <c r="V19" s="79"/>
      <c r="W19" s="805"/>
      <c r="X19" s="79"/>
      <c r="Y19" s="101"/>
      <c r="Z19" s="12">
        <f t="shared" si="6"/>
        <v>0</v>
      </c>
      <c r="AA19" s="12">
        <f t="shared" si="7"/>
        <v>0</v>
      </c>
    </row>
    <row r="20" spans="1:27" ht="15" customHeight="1" x14ac:dyDescent="0.2">
      <c r="B20" s="107" t="s">
        <v>41</v>
      </c>
      <c r="C20" s="107" t="s">
        <v>216</v>
      </c>
      <c r="D20" s="602" t="s">
        <v>469</v>
      </c>
      <c r="E20" s="162">
        <v>26</v>
      </c>
      <c r="F20" s="109"/>
      <c r="G20" s="109"/>
      <c r="H20" s="599"/>
      <c r="I20" s="102"/>
      <c r="J20" s="942">
        <v>24</v>
      </c>
      <c r="K20" s="189">
        <v>2</v>
      </c>
      <c r="L20" s="70"/>
      <c r="M20" s="70"/>
      <c r="N20" s="70"/>
      <c r="O20" s="97"/>
      <c r="P20" s="78"/>
      <c r="Q20" s="206"/>
      <c r="R20" s="78"/>
      <c r="S20" s="78"/>
      <c r="T20" s="101"/>
      <c r="U20" s="79"/>
      <c r="V20" s="79"/>
      <c r="W20" s="805"/>
      <c r="X20" s="79"/>
      <c r="Y20" s="101"/>
      <c r="Z20" s="12">
        <f t="shared" si="6"/>
        <v>26</v>
      </c>
      <c r="AA20" s="12">
        <f t="shared" si="7"/>
        <v>0</v>
      </c>
    </row>
    <row r="21" spans="1:27" ht="15" customHeight="1" x14ac:dyDescent="0.2">
      <c r="B21" s="107"/>
      <c r="C21" s="107"/>
      <c r="D21" s="107" t="s">
        <v>221</v>
      </c>
      <c r="E21" s="143">
        <v>26</v>
      </c>
      <c r="F21" s="109"/>
      <c r="G21" s="109"/>
      <c r="H21" s="599"/>
      <c r="I21" s="599"/>
      <c r="J21" s="943">
        <v>24</v>
      </c>
      <c r="K21" s="197">
        <v>2</v>
      </c>
      <c r="L21" s="70"/>
      <c r="M21" s="70"/>
      <c r="N21" s="70"/>
      <c r="O21" s="97"/>
      <c r="P21" s="78"/>
      <c r="Q21" s="78"/>
      <c r="R21" s="78"/>
      <c r="S21" s="78"/>
      <c r="T21" s="101"/>
      <c r="U21" s="79"/>
      <c r="V21" s="79"/>
      <c r="W21" s="805"/>
      <c r="X21" s="79"/>
      <c r="Y21" s="101"/>
      <c r="Z21" s="12">
        <f t="shared" si="6"/>
        <v>26</v>
      </c>
      <c r="AA21" s="12">
        <f t="shared" si="7"/>
        <v>0</v>
      </c>
    </row>
    <row r="22" spans="1:27" ht="15" customHeight="1" x14ac:dyDescent="0.2">
      <c r="A22" s="230"/>
      <c r="B22" s="107"/>
      <c r="C22" s="107"/>
      <c r="D22" s="107" t="s">
        <v>222</v>
      </c>
      <c r="E22" s="143">
        <v>0</v>
      </c>
      <c r="F22" s="109"/>
      <c r="G22" s="109"/>
      <c r="H22" s="599"/>
      <c r="I22" s="599"/>
      <c r="J22" s="943">
        <v>0</v>
      </c>
      <c r="K22" s="189">
        <v>0</v>
      </c>
      <c r="L22" s="70"/>
      <c r="M22" s="70"/>
      <c r="N22" s="70"/>
      <c r="O22" s="97"/>
      <c r="P22" s="78"/>
      <c r="Q22" s="78"/>
      <c r="R22" s="78"/>
      <c r="S22" s="78"/>
      <c r="T22" s="101"/>
      <c r="U22" s="79"/>
      <c r="V22" s="79"/>
      <c r="W22" s="805"/>
      <c r="X22" s="79"/>
      <c r="Y22" s="101"/>
      <c r="Z22" s="12">
        <f t="shared" si="6"/>
        <v>0</v>
      </c>
      <c r="AA22" s="12">
        <f t="shared" si="7"/>
        <v>0</v>
      </c>
    </row>
    <row r="23" spans="1:27" ht="15" customHeight="1" x14ac:dyDescent="0.2">
      <c r="B23" s="806"/>
      <c r="C23" s="107"/>
      <c r="D23" s="107"/>
      <c r="E23" s="143"/>
      <c r="F23" s="109"/>
      <c r="G23" s="109"/>
      <c r="H23" s="599"/>
      <c r="I23" s="102"/>
      <c r="J23" s="101"/>
      <c r="K23" s="70"/>
      <c r="L23" s="70"/>
      <c r="M23" s="70"/>
      <c r="N23" s="70"/>
      <c r="O23" s="97"/>
      <c r="P23" s="78"/>
      <c r="Q23" s="78"/>
      <c r="R23" s="78"/>
      <c r="S23" s="78"/>
      <c r="T23" s="101"/>
      <c r="U23" s="79"/>
      <c r="V23" s="79"/>
      <c r="W23" s="805"/>
      <c r="X23" s="79"/>
      <c r="Y23" s="101"/>
      <c r="Z23" s="12">
        <f t="shared" si="6"/>
        <v>0</v>
      </c>
      <c r="AA23" s="12">
        <f t="shared" si="7"/>
        <v>0</v>
      </c>
    </row>
    <row r="24" spans="1:27" ht="15" customHeight="1" x14ac:dyDescent="0.2">
      <c r="B24" s="107" t="s">
        <v>41</v>
      </c>
      <c r="C24" s="107" t="s">
        <v>326</v>
      </c>
      <c r="D24" s="602" t="s">
        <v>470</v>
      </c>
      <c r="E24" s="162">
        <v>38</v>
      </c>
      <c r="F24" s="109"/>
      <c r="G24" s="109"/>
      <c r="H24" s="599"/>
      <c r="I24" s="187">
        <v>6</v>
      </c>
      <c r="J24" s="942">
        <v>26</v>
      </c>
      <c r="K24" s="70">
        <v>6</v>
      </c>
      <c r="L24" s="70"/>
      <c r="M24" s="123"/>
      <c r="N24" s="70"/>
      <c r="O24" s="97"/>
      <c r="P24" s="78"/>
      <c r="Q24" s="78"/>
      <c r="R24" s="78"/>
      <c r="S24" s="78"/>
      <c r="T24" s="101"/>
      <c r="U24" s="79"/>
      <c r="V24" s="79"/>
      <c r="W24" s="805"/>
      <c r="X24" s="79"/>
      <c r="Y24" s="101"/>
      <c r="Z24" s="12">
        <f t="shared" si="6"/>
        <v>38</v>
      </c>
      <c r="AA24" s="12">
        <f t="shared" si="7"/>
        <v>0</v>
      </c>
    </row>
    <row r="25" spans="1:27" ht="15" customHeight="1" x14ac:dyDescent="0.2">
      <c r="B25" s="107"/>
      <c r="C25" s="107"/>
      <c r="D25" s="107" t="s">
        <v>327</v>
      </c>
      <c r="E25" s="143">
        <v>38</v>
      </c>
      <c r="F25" s="109"/>
      <c r="G25" s="109"/>
      <c r="H25" s="599"/>
      <c r="I25" s="191">
        <v>6</v>
      </c>
      <c r="J25" s="943">
        <v>26</v>
      </c>
      <c r="K25" s="123">
        <v>6</v>
      </c>
      <c r="L25" s="123"/>
      <c r="M25" s="123"/>
      <c r="N25" s="70"/>
      <c r="O25" s="97"/>
      <c r="P25" s="78"/>
      <c r="Q25" s="78"/>
      <c r="R25" s="78"/>
      <c r="S25" s="78"/>
      <c r="T25" s="101"/>
      <c r="U25" s="79"/>
      <c r="V25" s="79"/>
      <c r="W25" s="805"/>
      <c r="X25" s="79"/>
      <c r="Y25" s="101"/>
      <c r="Z25" s="12">
        <f t="shared" si="6"/>
        <v>38</v>
      </c>
      <c r="AA25" s="12">
        <f t="shared" si="7"/>
        <v>0</v>
      </c>
    </row>
    <row r="26" spans="1:27" ht="15" customHeight="1" x14ac:dyDescent="0.2">
      <c r="B26" s="107"/>
      <c r="C26" s="107"/>
      <c r="D26" s="107" t="s">
        <v>328</v>
      </c>
      <c r="E26" s="143">
        <v>0</v>
      </c>
      <c r="F26" s="109"/>
      <c r="G26" s="109"/>
      <c r="H26" s="599"/>
      <c r="I26" s="191">
        <v>0</v>
      </c>
      <c r="J26" s="943">
        <v>0</v>
      </c>
      <c r="K26" s="123">
        <v>0</v>
      </c>
      <c r="L26" s="123"/>
      <c r="M26" s="123"/>
      <c r="N26" s="70"/>
      <c r="O26" s="97"/>
      <c r="P26" s="78"/>
      <c r="Q26" s="78"/>
      <c r="R26" s="78"/>
      <c r="S26" s="78"/>
      <c r="T26" s="101"/>
      <c r="U26" s="79"/>
      <c r="V26" s="79"/>
      <c r="W26" s="805"/>
      <c r="X26" s="79"/>
      <c r="Y26" s="101"/>
      <c r="Z26" s="12">
        <f t="shared" si="6"/>
        <v>0</v>
      </c>
      <c r="AA26" s="12">
        <f t="shared" si="7"/>
        <v>0</v>
      </c>
    </row>
    <row r="27" spans="1:27" ht="15" customHeight="1" x14ac:dyDescent="0.2">
      <c r="B27" s="107"/>
      <c r="C27" s="107"/>
      <c r="D27" s="107"/>
      <c r="E27" s="143"/>
      <c r="F27" s="109"/>
      <c r="G27" s="109"/>
      <c r="H27" s="599"/>
      <c r="I27" s="187"/>
      <c r="J27" s="101"/>
      <c r="K27" s="70"/>
      <c r="L27" s="70"/>
      <c r="M27" s="70"/>
      <c r="N27" s="70"/>
      <c r="O27" s="97"/>
      <c r="P27" s="78"/>
      <c r="Q27" s="78"/>
      <c r="R27" s="78"/>
      <c r="S27" s="78"/>
      <c r="T27" s="101"/>
      <c r="U27" s="79"/>
      <c r="V27" s="79"/>
      <c r="W27" s="805"/>
      <c r="X27" s="79"/>
      <c r="Y27" s="101"/>
      <c r="Z27" s="12">
        <f t="shared" si="6"/>
        <v>0</v>
      </c>
      <c r="AA27" s="12">
        <f t="shared" si="7"/>
        <v>0</v>
      </c>
    </row>
    <row r="28" spans="1:27" ht="15" customHeight="1" x14ac:dyDescent="0.2">
      <c r="B28" s="107" t="s">
        <v>41</v>
      </c>
      <c r="C28" s="107" t="s">
        <v>272</v>
      </c>
      <c r="D28" s="107" t="s">
        <v>471</v>
      </c>
      <c r="E28" s="162">
        <v>259</v>
      </c>
      <c r="F28" s="109"/>
      <c r="G28" s="109"/>
      <c r="H28" s="599"/>
      <c r="I28" s="191"/>
      <c r="J28" s="942">
        <f>SUM(J29:J30)</f>
        <v>113</v>
      </c>
      <c r="K28" s="265">
        <f t="shared" ref="K28" si="9">SUM(K29:K30)</f>
        <v>146</v>
      </c>
      <c r="L28" s="70"/>
      <c r="M28" s="123"/>
      <c r="N28" s="70"/>
      <c r="O28" s="97"/>
      <c r="P28" s="78"/>
      <c r="Q28" s="78"/>
      <c r="R28" s="78"/>
      <c r="S28" s="78"/>
      <c r="T28" s="101"/>
      <c r="U28" s="79"/>
      <c r="V28" s="79"/>
      <c r="W28" s="805"/>
      <c r="X28" s="79"/>
      <c r="Y28" s="101"/>
      <c r="Z28" s="12">
        <f t="shared" si="6"/>
        <v>259</v>
      </c>
      <c r="AA28" s="12">
        <f t="shared" si="7"/>
        <v>0</v>
      </c>
    </row>
    <row r="29" spans="1:27" ht="15" customHeight="1" x14ac:dyDescent="0.2">
      <c r="B29" s="107"/>
      <c r="C29" s="107"/>
      <c r="D29" s="107" t="s">
        <v>273</v>
      </c>
      <c r="E29" s="143">
        <v>197</v>
      </c>
      <c r="F29" s="109"/>
      <c r="G29" s="109"/>
      <c r="H29" s="599"/>
      <c r="I29" s="191"/>
      <c r="J29" s="943">
        <v>92</v>
      </c>
      <c r="K29" s="123">
        <v>105</v>
      </c>
      <c r="L29" s="123"/>
      <c r="M29" s="123"/>
      <c r="N29" s="70"/>
      <c r="O29" s="97"/>
      <c r="P29" s="78"/>
      <c r="Q29" s="78"/>
      <c r="R29" s="78"/>
      <c r="S29" s="78"/>
      <c r="T29" s="101"/>
      <c r="U29" s="79"/>
      <c r="V29" s="79"/>
      <c r="W29" s="805"/>
      <c r="X29" s="79"/>
      <c r="Y29" s="101"/>
      <c r="Z29" s="12">
        <f t="shared" si="6"/>
        <v>197</v>
      </c>
      <c r="AA29" s="12">
        <f t="shared" si="7"/>
        <v>0</v>
      </c>
    </row>
    <row r="30" spans="1:27" ht="15" customHeight="1" x14ac:dyDescent="0.2">
      <c r="B30" s="107"/>
      <c r="C30" s="107"/>
      <c r="D30" s="107" t="s">
        <v>274</v>
      </c>
      <c r="E30" s="143">
        <v>62</v>
      </c>
      <c r="F30" s="109"/>
      <c r="G30" s="109"/>
      <c r="H30" s="599"/>
      <c r="I30" s="191"/>
      <c r="J30" s="943">
        <v>21</v>
      </c>
      <c r="K30" s="123">
        <v>41</v>
      </c>
      <c r="L30" s="123"/>
      <c r="M30" s="123"/>
      <c r="N30" s="70"/>
      <c r="O30" s="97"/>
      <c r="P30" s="78"/>
      <c r="Q30" s="78"/>
      <c r="R30" s="78"/>
      <c r="S30" s="78"/>
      <c r="T30" s="101"/>
      <c r="U30" s="79"/>
      <c r="V30" s="79"/>
      <c r="W30" s="805"/>
      <c r="X30" s="79"/>
      <c r="Y30" s="101"/>
      <c r="Z30" s="12">
        <f t="shared" si="6"/>
        <v>62</v>
      </c>
      <c r="AA30" s="12">
        <f t="shared" si="7"/>
        <v>0</v>
      </c>
    </row>
    <row r="31" spans="1:27" ht="15" customHeight="1" x14ac:dyDescent="0.2">
      <c r="B31" s="107"/>
      <c r="C31" s="107"/>
      <c r="D31" s="107"/>
      <c r="E31" s="143"/>
      <c r="F31" s="109"/>
      <c r="G31" s="109"/>
      <c r="H31" s="599"/>
      <c r="I31" s="191"/>
      <c r="J31" s="199"/>
      <c r="K31" s="70"/>
      <c r="L31" s="70"/>
      <c r="M31" s="123"/>
      <c r="N31" s="70"/>
      <c r="O31" s="97"/>
      <c r="P31" s="78"/>
      <c r="Q31" s="78"/>
      <c r="R31" s="78"/>
      <c r="S31" s="78"/>
      <c r="T31" s="101"/>
      <c r="U31" s="79"/>
      <c r="V31" s="79"/>
      <c r="W31" s="805"/>
      <c r="X31" s="79"/>
      <c r="Y31" s="101"/>
      <c r="Z31" s="12">
        <f t="shared" si="6"/>
        <v>0</v>
      </c>
      <c r="AA31" s="12">
        <f t="shared" si="7"/>
        <v>0</v>
      </c>
    </row>
    <row r="32" spans="1:27" ht="15" customHeight="1" x14ac:dyDescent="0.2">
      <c r="B32" s="107" t="s">
        <v>41</v>
      </c>
      <c r="C32" s="107" t="s">
        <v>217</v>
      </c>
      <c r="D32" s="602" t="s">
        <v>472</v>
      </c>
      <c r="E32" s="162">
        <v>11</v>
      </c>
      <c r="F32" s="109"/>
      <c r="G32" s="109"/>
      <c r="H32" s="599"/>
      <c r="I32" s="191"/>
      <c r="J32" s="101"/>
      <c r="K32" s="122"/>
      <c r="L32" s="70">
        <v>11</v>
      </c>
      <c r="M32" s="159"/>
      <c r="N32" s="70"/>
      <c r="O32" s="97"/>
      <c r="P32" s="78"/>
      <c r="Q32" s="78"/>
      <c r="R32" s="78"/>
      <c r="S32" s="78"/>
      <c r="T32" s="101"/>
      <c r="U32" s="79"/>
      <c r="V32" s="79"/>
      <c r="W32" s="805"/>
      <c r="X32" s="79"/>
      <c r="Y32" s="101"/>
      <c r="Z32" s="12">
        <f t="shared" si="6"/>
        <v>11</v>
      </c>
      <c r="AA32" s="12">
        <f t="shared" si="7"/>
        <v>0</v>
      </c>
    </row>
    <row r="33" spans="2:30" ht="15" customHeight="1" x14ac:dyDescent="0.2">
      <c r="B33" s="107"/>
      <c r="C33" s="107"/>
      <c r="D33" s="807" t="s">
        <v>255</v>
      </c>
      <c r="E33" s="143">
        <v>11</v>
      </c>
      <c r="F33" s="109"/>
      <c r="G33" s="109"/>
      <c r="H33" s="599"/>
      <c r="I33" s="191"/>
      <c r="J33" s="199"/>
      <c r="K33" s="122"/>
      <c r="L33" s="123">
        <v>11</v>
      </c>
      <c r="M33" s="159"/>
      <c r="N33" s="70"/>
      <c r="O33" s="97"/>
      <c r="P33" s="78"/>
      <c r="Q33" s="78"/>
      <c r="R33" s="78"/>
      <c r="S33" s="78"/>
      <c r="T33" s="101"/>
      <c r="U33" s="79"/>
      <c r="V33" s="79"/>
      <c r="W33" s="805"/>
      <c r="X33" s="79"/>
      <c r="Y33" s="101"/>
      <c r="Z33" s="12">
        <f t="shared" si="6"/>
        <v>11</v>
      </c>
      <c r="AA33" s="12">
        <f t="shared" si="7"/>
        <v>0</v>
      </c>
    </row>
    <row r="34" spans="2:30" ht="15" customHeight="1" x14ac:dyDescent="0.2">
      <c r="B34" s="107"/>
      <c r="C34" s="107"/>
      <c r="D34" s="807" t="s">
        <v>256</v>
      </c>
      <c r="E34" s="143">
        <v>0</v>
      </c>
      <c r="F34" s="109"/>
      <c r="G34" s="109"/>
      <c r="H34" s="599"/>
      <c r="I34" s="191"/>
      <c r="J34" s="199"/>
      <c r="K34" s="122"/>
      <c r="L34" s="123">
        <v>0</v>
      </c>
      <c r="M34" s="159"/>
      <c r="N34" s="70"/>
      <c r="O34" s="97"/>
      <c r="P34" s="78"/>
      <c r="Q34" s="78"/>
      <c r="R34" s="78"/>
      <c r="S34" s="78"/>
      <c r="T34" s="101"/>
      <c r="U34" s="79"/>
      <c r="V34" s="79"/>
      <c r="W34" s="805"/>
      <c r="X34" s="79"/>
      <c r="Y34" s="101"/>
      <c r="Z34" s="12">
        <f t="shared" si="6"/>
        <v>0</v>
      </c>
      <c r="AA34" s="12">
        <f t="shared" si="7"/>
        <v>0</v>
      </c>
    </row>
    <row r="35" spans="2:30" ht="15" customHeight="1" x14ac:dyDescent="0.2">
      <c r="B35" s="107"/>
      <c r="C35" s="107"/>
      <c r="D35" s="107"/>
      <c r="E35" s="143"/>
      <c r="F35" s="109"/>
      <c r="G35" s="109"/>
      <c r="H35" s="599"/>
      <c r="I35" s="191"/>
      <c r="J35" s="199"/>
      <c r="K35" s="70"/>
      <c r="L35" s="70"/>
      <c r="M35" s="123"/>
      <c r="N35" s="70"/>
      <c r="O35" s="97"/>
      <c r="P35" s="78"/>
      <c r="Q35" s="78"/>
      <c r="R35" s="78"/>
      <c r="S35" s="78"/>
      <c r="T35" s="101"/>
      <c r="U35" s="79"/>
      <c r="V35" s="79"/>
      <c r="W35" s="805"/>
      <c r="X35" s="79"/>
      <c r="Y35" s="101"/>
      <c r="Z35" s="12">
        <f t="shared" si="6"/>
        <v>0</v>
      </c>
      <c r="AA35" s="12">
        <f t="shared" si="7"/>
        <v>0</v>
      </c>
    </row>
    <row r="36" spans="2:30" ht="15" customHeight="1" x14ac:dyDescent="0.2">
      <c r="B36" s="107" t="s">
        <v>41</v>
      </c>
      <c r="C36" s="107" t="s">
        <v>353</v>
      </c>
      <c r="D36" s="107" t="s">
        <v>473</v>
      </c>
      <c r="E36" s="162">
        <v>45</v>
      </c>
      <c r="F36" s="109"/>
      <c r="G36" s="109"/>
      <c r="H36" s="599"/>
      <c r="I36" s="191"/>
      <c r="J36" s="199"/>
      <c r="K36" s="122"/>
      <c r="L36" s="70">
        <v>45</v>
      </c>
      <c r="M36" s="70"/>
      <c r="N36" s="70"/>
      <c r="O36" s="97"/>
      <c r="P36" s="78"/>
      <c r="Q36" s="78"/>
      <c r="R36" s="78"/>
      <c r="S36" s="78"/>
      <c r="T36" s="101"/>
      <c r="U36" s="79"/>
      <c r="V36" s="79"/>
      <c r="W36" s="805"/>
      <c r="X36" s="79"/>
      <c r="Y36" s="101"/>
      <c r="Z36" s="12">
        <f t="shared" si="6"/>
        <v>45</v>
      </c>
      <c r="AA36" s="12">
        <f t="shared" si="7"/>
        <v>0</v>
      </c>
    </row>
    <row r="37" spans="2:30" ht="15" customHeight="1" x14ac:dyDescent="0.2">
      <c r="B37" s="107"/>
      <c r="C37" s="107"/>
      <c r="D37" s="107" t="s">
        <v>275</v>
      </c>
      <c r="E37" s="143">
        <v>45</v>
      </c>
      <c r="F37" s="109"/>
      <c r="G37" s="109"/>
      <c r="H37" s="599"/>
      <c r="I37" s="191"/>
      <c r="J37" s="199"/>
      <c r="K37" s="122"/>
      <c r="L37" s="123">
        <v>45</v>
      </c>
      <c r="M37" s="123"/>
      <c r="N37" s="70"/>
      <c r="O37" s="97"/>
      <c r="P37" s="78"/>
      <c r="Q37" s="78"/>
      <c r="R37" s="78"/>
      <c r="S37" s="78"/>
      <c r="T37" s="101"/>
      <c r="U37" s="79"/>
      <c r="V37" s="79"/>
      <c r="W37" s="805"/>
      <c r="X37" s="79"/>
      <c r="Y37" s="101"/>
      <c r="Z37" s="12">
        <f t="shared" si="6"/>
        <v>45</v>
      </c>
      <c r="AA37" s="12">
        <f t="shared" si="7"/>
        <v>0</v>
      </c>
    </row>
    <row r="38" spans="2:30" ht="15" customHeight="1" x14ac:dyDescent="0.2">
      <c r="B38" s="107"/>
      <c r="C38" s="107"/>
      <c r="D38" s="107" t="s">
        <v>276</v>
      </c>
      <c r="E38" s="143">
        <v>0</v>
      </c>
      <c r="F38" s="109"/>
      <c r="G38" s="109"/>
      <c r="H38" s="599"/>
      <c r="I38" s="191"/>
      <c r="J38" s="199"/>
      <c r="K38" s="122"/>
      <c r="L38" s="123">
        <v>0</v>
      </c>
      <c r="M38" s="123"/>
      <c r="N38" s="70"/>
      <c r="O38" s="97"/>
      <c r="P38" s="78"/>
      <c r="Q38" s="78"/>
      <c r="R38" s="78"/>
      <c r="S38" s="78"/>
      <c r="T38" s="101"/>
      <c r="U38" s="79"/>
      <c r="V38" s="79"/>
      <c r="W38" s="805"/>
      <c r="X38" s="79"/>
      <c r="Y38" s="101"/>
      <c r="Z38" s="12">
        <f t="shared" si="6"/>
        <v>0</v>
      </c>
      <c r="AA38" s="12">
        <f t="shared" si="7"/>
        <v>0</v>
      </c>
    </row>
    <row r="39" spans="2:30" ht="15" customHeight="1" x14ac:dyDescent="0.2">
      <c r="B39" s="107"/>
      <c r="C39" s="107"/>
      <c r="D39" s="107"/>
      <c r="E39" s="143"/>
      <c r="F39" s="109"/>
      <c r="G39" s="109"/>
      <c r="H39" s="599"/>
      <c r="I39" s="191"/>
      <c r="J39" s="199"/>
      <c r="K39" s="123"/>
      <c r="L39" s="123"/>
      <c r="M39" s="123"/>
      <c r="N39" s="70"/>
      <c r="O39" s="97"/>
      <c r="P39" s="78"/>
      <c r="Q39" s="78"/>
      <c r="R39" s="78"/>
      <c r="S39" s="78"/>
      <c r="T39" s="101"/>
      <c r="U39" s="79"/>
      <c r="V39" s="79"/>
      <c r="W39" s="805"/>
      <c r="X39" s="79"/>
      <c r="Y39" s="101"/>
      <c r="Z39" s="12">
        <f t="shared" si="6"/>
        <v>0</v>
      </c>
      <c r="AA39" s="12">
        <f t="shared" si="7"/>
        <v>0</v>
      </c>
    </row>
    <row r="40" spans="2:30" ht="15" customHeight="1" x14ac:dyDescent="0.2">
      <c r="B40" s="107" t="s">
        <v>41</v>
      </c>
      <c r="C40" s="107" t="s">
        <v>353</v>
      </c>
      <c r="D40" s="107" t="s">
        <v>474</v>
      </c>
      <c r="E40" s="162">
        <v>52</v>
      </c>
      <c r="F40" s="109"/>
      <c r="G40" s="109"/>
      <c r="H40" s="599"/>
      <c r="I40" s="191"/>
      <c r="J40" s="199"/>
      <c r="K40" s="70"/>
      <c r="L40" s="122"/>
      <c r="M40" s="70">
        <v>52</v>
      </c>
      <c r="N40" s="70"/>
      <c r="O40" s="97"/>
      <c r="P40" s="78"/>
      <c r="Q40" s="78"/>
      <c r="R40" s="78"/>
      <c r="S40" s="78"/>
      <c r="T40" s="101"/>
      <c r="U40" s="79"/>
      <c r="V40" s="79"/>
      <c r="W40" s="805"/>
      <c r="X40" s="79"/>
      <c r="Y40" s="101"/>
      <c r="Z40" s="12">
        <f t="shared" si="6"/>
        <v>52</v>
      </c>
      <c r="AA40" s="12">
        <f t="shared" si="7"/>
        <v>0</v>
      </c>
    </row>
    <row r="41" spans="2:30" ht="15" customHeight="1" x14ac:dyDescent="0.2">
      <c r="B41" s="107"/>
      <c r="C41" s="107"/>
      <c r="D41" s="107" t="s">
        <v>275</v>
      </c>
      <c r="E41" s="143">
        <v>52</v>
      </c>
      <c r="F41" s="109"/>
      <c r="G41" s="109"/>
      <c r="H41" s="599"/>
      <c r="I41" s="191"/>
      <c r="J41" s="199"/>
      <c r="K41" s="123"/>
      <c r="L41" s="122"/>
      <c r="M41" s="123">
        <v>52</v>
      </c>
      <c r="N41" s="70"/>
      <c r="O41" s="97"/>
      <c r="P41" s="78"/>
      <c r="Q41" s="78"/>
      <c r="R41" s="78"/>
      <c r="S41" s="78"/>
      <c r="T41" s="101"/>
      <c r="U41" s="79"/>
      <c r="V41" s="79"/>
      <c r="W41" s="805"/>
      <c r="X41" s="79"/>
      <c r="Y41" s="101"/>
      <c r="Z41" s="12">
        <f t="shared" si="6"/>
        <v>52</v>
      </c>
      <c r="AA41" s="12">
        <f t="shared" si="7"/>
        <v>0</v>
      </c>
    </row>
    <row r="42" spans="2:30" ht="15" customHeight="1" x14ac:dyDescent="0.2">
      <c r="B42" s="107"/>
      <c r="C42" s="107"/>
      <c r="D42" s="107" t="s">
        <v>276</v>
      </c>
      <c r="E42" s="143">
        <v>0</v>
      </c>
      <c r="F42" s="109"/>
      <c r="G42" s="109"/>
      <c r="H42" s="599"/>
      <c r="I42" s="191"/>
      <c r="J42" s="199"/>
      <c r="K42" s="123"/>
      <c r="L42" s="122"/>
      <c r="M42" s="123">
        <v>0</v>
      </c>
      <c r="N42" s="70"/>
      <c r="O42" s="97"/>
      <c r="P42" s="78"/>
      <c r="Q42" s="78"/>
      <c r="R42" s="78"/>
      <c r="S42" s="78"/>
      <c r="T42" s="101"/>
      <c r="U42" s="79"/>
      <c r="V42" s="79"/>
      <c r="W42" s="805"/>
      <c r="X42" s="79"/>
      <c r="Y42" s="101"/>
      <c r="Z42" s="12">
        <f t="shared" si="6"/>
        <v>0</v>
      </c>
      <c r="AA42" s="12">
        <f t="shared" si="7"/>
        <v>0</v>
      </c>
    </row>
    <row r="43" spans="2:30" ht="15" customHeight="1" x14ac:dyDescent="0.2">
      <c r="B43" s="107"/>
      <c r="C43" s="107"/>
      <c r="D43" s="107"/>
      <c r="E43" s="143"/>
      <c r="F43" s="109"/>
      <c r="G43" s="109"/>
      <c r="H43" s="599"/>
      <c r="I43" s="191"/>
      <c r="J43" s="199"/>
      <c r="K43" s="123"/>
      <c r="L43" s="122"/>
      <c r="M43" s="123"/>
      <c r="N43" s="70"/>
      <c r="O43" s="97"/>
      <c r="P43" s="78"/>
      <c r="Q43" s="78"/>
      <c r="R43" s="78"/>
      <c r="S43" s="78"/>
      <c r="T43" s="101"/>
      <c r="U43" s="79"/>
      <c r="V43" s="79"/>
      <c r="W43" s="805"/>
      <c r="X43" s="79"/>
      <c r="Y43" s="101"/>
      <c r="Z43" s="12">
        <f t="shared" si="6"/>
        <v>0</v>
      </c>
      <c r="AA43" s="12">
        <f t="shared" si="7"/>
        <v>0</v>
      </c>
    </row>
    <row r="44" spans="2:30" ht="15" customHeight="1" x14ac:dyDescent="0.2">
      <c r="B44" s="106" t="s">
        <v>41</v>
      </c>
      <c r="C44" s="106" t="s">
        <v>24</v>
      </c>
      <c r="D44" s="127" t="s">
        <v>552</v>
      </c>
      <c r="E44" s="221">
        <f>SUM(P44:W44)</f>
        <v>971</v>
      </c>
      <c r="F44" s="61"/>
      <c r="G44" s="78"/>
      <c r="H44" s="78"/>
      <c r="I44" s="61"/>
      <c r="J44" s="101"/>
      <c r="K44" s="204"/>
      <c r="L44" s="70"/>
      <c r="M44" s="204"/>
      <c r="N44" s="122"/>
      <c r="O44" s="130"/>
      <c r="P44" s="78">
        <f t="shared" ref="P44:Y44" si="10">SUM(P45:P46)</f>
        <v>122</v>
      </c>
      <c r="Q44" s="78">
        <f t="shared" si="10"/>
        <v>122</v>
      </c>
      <c r="R44" s="78">
        <f t="shared" si="10"/>
        <v>121</v>
      </c>
      <c r="S44" s="78">
        <f t="shared" si="10"/>
        <v>121</v>
      </c>
      <c r="T44" s="101">
        <f t="shared" si="10"/>
        <v>121</v>
      </c>
      <c r="U44" s="102">
        <f t="shared" si="10"/>
        <v>121</v>
      </c>
      <c r="V44" s="102">
        <f t="shared" si="10"/>
        <v>121</v>
      </c>
      <c r="W44" s="805">
        <f t="shared" si="10"/>
        <v>122</v>
      </c>
      <c r="X44" s="1019">
        <f t="shared" si="10"/>
        <v>120</v>
      </c>
      <c r="Y44" s="1020">
        <f t="shared" si="10"/>
        <v>120</v>
      </c>
      <c r="Z44" s="12">
        <f t="shared" si="6"/>
        <v>1211</v>
      </c>
      <c r="AA44" s="12">
        <f t="shared" si="7"/>
        <v>240</v>
      </c>
      <c r="AC44" s="78"/>
      <c r="AD44" s="78"/>
    </row>
    <row r="45" spans="2:30" ht="15" customHeight="1" x14ac:dyDescent="0.2">
      <c r="B45" s="106"/>
      <c r="C45" s="107"/>
      <c r="D45" s="807" t="s">
        <v>378</v>
      </c>
      <c r="E45" s="108">
        <f>SUM(P45:W45)</f>
        <v>729</v>
      </c>
      <c r="F45" s="109"/>
      <c r="G45" s="110"/>
      <c r="H45" s="110"/>
      <c r="I45" s="109"/>
      <c r="J45" s="114"/>
      <c r="K45" s="112"/>
      <c r="L45" s="113"/>
      <c r="M45" s="113"/>
      <c r="N45" s="122"/>
      <c r="O45" s="130"/>
      <c r="P45" s="116">
        <v>91</v>
      </c>
      <c r="Q45" s="116">
        <v>91</v>
      </c>
      <c r="R45" s="116">
        <v>91</v>
      </c>
      <c r="S45" s="116">
        <v>91</v>
      </c>
      <c r="T45" s="114">
        <v>91</v>
      </c>
      <c r="U45" s="116">
        <v>91</v>
      </c>
      <c r="V45" s="116">
        <v>91</v>
      </c>
      <c r="W45" s="808">
        <v>92</v>
      </c>
      <c r="X45" s="1021">
        <v>90</v>
      </c>
      <c r="Y45" s="1022">
        <v>90</v>
      </c>
      <c r="Z45" s="12">
        <f t="shared" si="6"/>
        <v>909</v>
      </c>
      <c r="AA45" s="12">
        <f t="shared" si="7"/>
        <v>180</v>
      </c>
      <c r="AC45" s="116"/>
      <c r="AD45" s="115"/>
    </row>
    <row r="46" spans="2:30" ht="15" customHeight="1" x14ac:dyDescent="0.2">
      <c r="B46" s="106"/>
      <c r="C46" s="107"/>
      <c r="D46" s="807" t="s">
        <v>377</v>
      </c>
      <c r="E46" s="108">
        <f>SUM(P46:W46)</f>
        <v>242</v>
      </c>
      <c r="F46" s="109"/>
      <c r="G46" s="115"/>
      <c r="H46" s="110"/>
      <c r="I46" s="109"/>
      <c r="J46" s="114"/>
      <c r="K46" s="112"/>
      <c r="L46" s="113"/>
      <c r="M46" s="113"/>
      <c r="N46" s="122"/>
      <c r="O46" s="130"/>
      <c r="P46" s="116">
        <v>31</v>
      </c>
      <c r="Q46" s="116">
        <v>31</v>
      </c>
      <c r="R46" s="116">
        <v>30</v>
      </c>
      <c r="S46" s="116">
        <v>30</v>
      </c>
      <c r="T46" s="114">
        <v>30</v>
      </c>
      <c r="U46" s="116">
        <v>30</v>
      </c>
      <c r="V46" s="116">
        <v>30</v>
      </c>
      <c r="W46" s="808">
        <v>30</v>
      </c>
      <c r="X46" s="1021">
        <v>30</v>
      </c>
      <c r="Y46" s="1022">
        <v>30</v>
      </c>
      <c r="Z46" s="12">
        <f t="shared" si="6"/>
        <v>302</v>
      </c>
      <c r="AA46" s="12">
        <f t="shared" si="7"/>
        <v>60</v>
      </c>
      <c r="AC46" s="116"/>
      <c r="AD46" s="115"/>
    </row>
    <row r="47" spans="2:30" ht="15" customHeight="1" x14ac:dyDescent="0.2">
      <c r="B47" s="106"/>
      <c r="C47" s="106"/>
      <c r="D47" s="841"/>
      <c r="E47" s="135"/>
      <c r="F47" s="109"/>
      <c r="G47" s="115"/>
      <c r="H47" s="110"/>
      <c r="I47" s="109"/>
      <c r="J47" s="114"/>
      <c r="K47" s="112"/>
      <c r="L47" s="113"/>
      <c r="M47" s="113"/>
      <c r="N47" s="113"/>
      <c r="O47" s="111"/>
      <c r="P47" s="116"/>
      <c r="Q47" s="116"/>
      <c r="R47" s="116"/>
      <c r="S47" s="116"/>
      <c r="T47" s="114"/>
      <c r="U47" s="116"/>
      <c r="V47" s="116"/>
      <c r="W47" s="808"/>
      <c r="X47" s="104"/>
      <c r="Y47" s="105"/>
      <c r="Z47" s="12">
        <f t="shared" si="6"/>
        <v>0</v>
      </c>
      <c r="AA47" s="12">
        <f t="shared" si="7"/>
        <v>0</v>
      </c>
    </row>
    <row r="48" spans="2:30" ht="15" customHeight="1" x14ac:dyDescent="0.2">
      <c r="B48" s="84"/>
      <c r="C48" s="27"/>
      <c r="D48" s="85" t="s">
        <v>492</v>
      </c>
      <c r="E48" s="28"/>
      <c r="F48" s="32"/>
      <c r="G48" s="32"/>
      <c r="H48" s="32"/>
      <c r="I48" s="32"/>
      <c r="J48" s="828"/>
      <c r="K48" s="35"/>
      <c r="L48" s="35"/>
      <c r="M48" s="35"/>
      <c r="N48" s="35"/>
      <c r="O48" s="33"/>
      <c r="P48" s="37"/>
      <c r="Q48" s="37"/>
      <c r="R48" s="37"/>
      <c r="S48" s="37"/>
      <c r="T48" s="36"/>
      <c r="U48" s="149"/>
      <c r="V48" s="149"/>
      <c r="W48" s="150"/>
      <c r="X48" s="149"/>
      <c r="Y48" s="151"/>
      <c r="Z48" s="12">
        <f t="shared" si="6"/>
        <v>0</v>
      </c>
      <c r="AA48" s="39">
        <f t="shared" si="7"/>
        <v>0</v>
      </c>
    </row>
    <row r="49" spans="2:27" ht="15" customHeight="1" x14ac:dyDescent="0.2">
      <c r="B49" s="77"/>
      <c r="C49" s="26"/>
      <c r="D49" s="291"/>
      <c r="E49" s="68"/>
      <c r="F49" s="61"/>
      <c r="G49" s="61"/>
      <c r="H49" s="61"/>
      <c r="I49" s="61"/>
      <c r="J49" s="101"/>
      <c r="K49" s="70"/>
      <c r="L49" s="70"/>
      <c r="M49" s="70"/>
      <c r="N49" s="70"/>
      <c r="O49" s="97"/>
      <c r="P49" s="71"/>
      <c r="Q49" s="71"/>
      <c r="R49" s="71"/>
      <c r="S49" s="71"/>
      <c r="T49" s="73"/>
      <c r="U49" s="98"/>
      <c r="V49" s="98"/>
      <c r="W49" s="82"/>
      <c r="X49" s="98"/>
      <c r="Y49" s="83"/>
      <c r="Z49" s="12">
        <f t="shared" si="6"/>
        <v>0</v>
      </c>
      <c r="AA49" s="39">
        <f t="shared" si="7"/>
        <v>0</v>
      </c>
    </row>
    <row r="50" spans="2:27" ht="15" customHeight="1" x14ac:dyDescent="0.2">
      <c r="B50" s="77"/>
      <c r="C50" s="163" t="s">
        <v>36</v>
      </c>
      <c r="D50" s="163" t="s">
        <v>133</v>
      </c>
      <c r="E50" s="164">
        <v>16</v>
      </c>
      <c r="F50" s="109">
        <v>16</v>
      </c>
      <c r="J50" s="199"/>
      <c r="K50" s="123"/>
      <c r="L50" s="122"/>
      <c r="M50" s="122"/>
      <c r="N50" s="122"/>
      <c r="O50" s="136"/>
      <c r="P50" s="124"/>
      <c r="T50" s="131"/>
      <c r="W50" s="82"/>
      <c r="Y50" s="83"/>
      <c r="Z50" s="12">
        <f t="shared" si="6"/>
        <v>16</v>
      </c>
      <c r="AA50" s="39">
        <f t="shared" si="7"/>
        <v>0</v>
      </c>
    </row>
    <row r="51" spans="2:27" ht="15" customHeight="1" x14ac:dyDescent="0.2">
      <c r="B51" s="77"/>
      <c r="C51" s="77" t="s">
        <v>26</v>
      </c>
      <c r="D51" s="106" t="s">
        <v>88</v>
      </c>
      <c r="E51" s="165">
        <v>12</v>
      </c>
      <c r="F51" s="166">
        <v>12</v>
      </c>
      <c r="J51" s="199"/>
      <c r="K51" s="123"/>
      <c r="L51" s="122"/>
      <c r="M51" s="122"/>
      <c r="N51" s="122"/>
      <c r="O51" s="136"/>
      <c r="P51" s="124"/>
      <c r="T51" s="131"/>
      <c r="W51" s="82"/>
      <c r="Y51" s="83"/>
      <c r="Z51" s="12">
        <f t="shared" si="6"/>
        <v>12</v>
      </c>
      <c r="AA51" s="39">
        <f t="shared" si="7"/>
        <v>0</v>
      </c>
    </row>
    <row r="52" spans="2:27" ht="15" customHeight="1" x14ac:dyDescent="0.2">
      <c r="B52" s="77"/>
      <c r="C52" s="77" t="s">
        <v>39</v>
      </c>
      <c r="D52" s="77" t="s">
        <v>136</v>
      </c>
      <c r="E52" s="165">
        <v>29</v>
      </c>
      <c r="F52" s="166">
        <v>29</v>
      </c>
      <c r="J52" s="199"/>
      <c r="K52" s="123"/>
      <c r="L52" s="122"/>
      <c r="M52" s="122"/>
      <c r="N52" s="122"/>
      <c r="O52" s="136"/>
      <c r="P52" s="124"/>
      <c r="T52" s="131"/>
      <c r="W52" s="82"/>
      <c r="Y52" s="83"/>
      <c r="Z52" s="12">
        <f t="shared" si="6"/>
        <v>29</v>
      </c>
      <c r="AA52" s="39">
        <f t="shared" si="7"/>
        <v>0</v>
      </c>
    </row>
    <row r="53" spans="2:27" ht="15" customHeight="1" x14ac:dyDescent="0.2">
      <c r="B53" s="77"/>
      <c r="C53" s="167" t="s">
        <v>73</v>
      </c>
      <c r="D53" s="77" t="s">
        <v>134</v>
      </c>
      <c r="E53" s="165">
        <v>56</v>
      </c>
      <c r="F53" s="166">
        <v>56</v>
      </c>
      <c r="J53" s="199"/>
      <c r="K53" s="123"/>
      <c r="L53" s="122"/>
      <c r="M53" s="122"/>
      <c r="N53" s="122"/>
      <c r="O53" s="136"/>
      <c r="P53" s="124"/>
      <c r="T53" s="131"/>
      <c r="W53" s="82"/>
      <c r="Y53" s="83"/>
      <c r="Z53" s="12">
        <f t="shared" si="6"/>
        <v>56</v>
      </c>
      <c r="AA53" s="39">
        <f t="shared" si="7"/>
        <v>0</v>
      </c>
    </row>
    <row r="54" spans="2:27" ht="15" customHeight="1" x14ac:dyDescent="0.2">
      <c r="B54" s="77"/>
      <c r="C54" s="167" t="s">
        <v>74</v>
      </c>
      <c r="D54" s="77" t="s">
        <v>135</v>
      </c>
      <c r="E54" s="165">
        <v>34</v>
      </c>
      <c r="F54" s="166">
        <v>34</v>
      </c>
      <c r="J54" s="199"/>
      <c r="K54" s="123"/>
      <c r="L54" s="122"/>
      <c r="M54" s="122"/>
      <c r="N54" s="122"/>
      <c r="O54" s="136"/>
      <c r="P54" s="124"/>
      <c r="T54" s="131"/>
      <c r="W54" s="82"/>
      <c r="Y54" s="83"/>
      <c r="Z54" s="12">
        <f t="shared" si="6"/>
        <v>34</v>
      </c>
      <c r="AA54" s="39">
        <f t="shared" si="7"/>
        <v>0</v>
      </c>
    </row>
    <row r="55" spans="2:27" ht="15" customHeight="1" x14ac:dyDescent="0.2">
      <c r="B55" s="77" t="s">
        <v>75</v>
      </c>
      <c r="C55" s="167" t="s">
        <v>74</v>
      </c>
      <c r="D55" s="77" t="s">
        <v>135</v>
      </c>
      <c r="E55" s="168">
        <v>40</v>
      </c>
      <c r="F55" s="166"/>
      <c r="G55" s="129">
        <v>40</v>
      </c>
      <c r="J55" s="199"/>
      <c r="K55" s="123"/>
      <c r="L55" s="122"/>
      <c r="M55" s="122"/>
      <c r="N55" s="122"/>
      <c r="O55" s="136"/>
      <c r="P55" s="124"/>
      <c r="T55" s="131"/>
      <c r="W55" s="82"/>
      <c r="Y55" s="83"/>
      <c r="Z55" s="12">
        <f t="shared" si="6"/>
        <v>40</v>
      </c>
      <c r="AA55" s="39">
        <f t="shared" si="7"/>
        <v>0</v>
      </c>
    </row>
    <row r="56" spans="2:27" ht="15" customHeight="1" x14ac:dyDescent="0.2">
      <c r="B56" s="77"/>
      <c r="C56" s="167" t="s">
        <v>108</v>
      </c>
      <c r="D56" s="77" t="s">
        <v>107</v>
      </c>
      <c r="E56" s="168">
        <v>14</v>
      </c>
      <c r="F56" s="166"/>
      <c r="G56" s="129">
        <v>14</v>
      </c>
      <c r="J56" s="199"/>
      <c r="K56" s="123"/>
      <c r="L56" s="122"/>
      <c r="M56" s="122"/>
      <c r="N56" s="122"/>
      <c r="O56" s="136"/>
      <c r="P56" s="124"/>
      <c r="T56" s="131"/>
      <c r="W56" s="82"/>
      <c r="Y56" s="83"/>
      <c r="Z56" s="12">
        <f t="shared" si="6"/>
        <v>14</v>
      </c>
      <c r="AA56" s="39">
        <f t="shared" si="7"/>
        <v>0</v>
      </c>
    </row>
    <row r="57" spans="2:27" ht="15" customHeight="1" x14ac:dyDescent="0.2">
      <c r="B57" s="77"/>
      <c r="C57" s="77" t="s">
        <v>27</v>
      </c>
      <c r="D57" s="169" t="s">
        <v>28</v>
      </c>
      <c r="E57" s="168">
        <v>11</v>
      </c>
      <c r="F57" s="166"/>
      <c r="G57" s="129">
        <v>11</v>
      </c>
      <c r="J57" s="199"/>
      <c r="K57" s="123"/>
      <c r="L57" s="122"/>
      <c r="M57" s="122"/>
      <c r="N57" s="122"/>
      <c r="O57" s="136"/>
      <c r="P57" s="124"/>
      <c r="T57" s="131"/>
      <c r="W57" s="82"/>
      <c r="Y57" s="83"/>
      <c r="Z57" s="12">
        <f t="shared" si="6"/>
        <v>11</v>
      </c>
      <c r="AA57" s="39">
        <f t="shared" si="7"/>
        <v>0</v>
      </c>
    </row>
    <row r="58" spans="2:27" ht="15" customHeight="1" x14ac:dyDescent="0.2">
      <c r="B58" s="77" t="s">
        <v>94</v>
      </c>
      <c r="C58" s="77" t="s">
        <v>84</v>
      </c>
      <c r="D58" s="170" t="s">
        <v>85</v>
      </c>
      <c r="E58" s="168">
        <v>11</v>
      </c>
      <c r="F58" s="166"/>
      <c r="G58" s="129">
        <v>11</v>
      </c>
      <c r="J58" s="199"/>
      <c r="K58" s="123"/>
      <c r="L58" s="122"/>
      <c r="M58" s="122"/>
      <c r="N58" s="122"/>
      <c r="O58" s="136"/>
      <c r="P58" s="124"/>
      <c r="T58" s="131"/>
      <c r="W58" s="82"/>
      <c r="Y58" s="83"/>
      <c r="Z58" s="12">
        <f t="shared" si="6"/>
        <v>11</v>
      </c>
      <c r="AA58" s="39">
        <f t="shared" si="7"/>
        <v>0</v>
      </c>
    </row>
    <row r="59" spans="2:27" ht="15" customHeight="1" x14ac:dyDescent="0.2">
      <c r="B59" s="142"/>
      <c r="C59" s="142" t="s">
        <v>338</v>
      </c>
      <c r="D59" s="170" t="s">
        <v>337</v>
      </c>
      <c r="E59" s="168">
        <v>14</v>
      </c>
      <c r="F59" s="166"/>
      <c r="G59" s="129"/>
      <c r="H59" s="129">
        <v>14</v>
      </c>
      <c r="J59" s="199"/>
      <c r="K59" s="123"/>
      <c r="L59" s="122"/>
      <c r="M59" s="122"/>
      <c r="N59" s="122"/>
      <c r="O59" s="136"/>
      <c r="P59" s="124"/>
      <c r="T59" s="131"/>
      <c r="W59" s="82"/>
      <c r="Y59" s="83"/>
      <c r="Z59" s="12">
        <f t="shared" si="6"/>
        <v>14</v>
      </c>
      <c r="AA59" s="39">
        <f t="shared" si="7"/>
        <v>0</v>
      </c>
    </row>
    <row r="60" spans="2:27" ht="15" customHeight="1" x14ac:dyDescent="0.2">
      <c r="B60" s="77" t="s">
        <v>47</v>
      </c>
      <c r="C60" s="77" t="s">
        <v>33</v>
      </c>
      <c r="D60" s="170" t="s">
        <v>34</v>
      </c>
      <c r="E60" s="121">
        <v>11</v>
      </c>
      <c r="F60" s="78"/>
      <c r="H60" s="129">
        <v>11</v>
      </c>
      <c r="J60" s="261"/>
      <c r="K60" s="171"/>
      <c r="L60" s="171"/>
      <c r="M60" s="171"/>
      <c r="N60" s="171"/>
      <c r="O60" s="914"/>
      <c r="P60" s="173"/>
      <c r="Q60" s="173"/>
      <c r="R60" s="173"/>
      <c r="S60" s="173"/>
      <c r="T60" s="172"/>
      <c r="W60" s="82"/>
      <c r="Y60" s="83"/>
      <c r="Z60" s="12">
        <f t="shared" si="6"/>
        <v>11</v>
      </c>
      <c r="AA60" s="39">
        <f t="shared" si="7"/>
        <v>0</v>
      </c>
    </row>
    <row r="61" spans="2:27" ht="15" customHeight="1" x14ac:dyDescent="0.2">
      <c r="B61" s="163" t="s">
        <v>49</v>
      </c>
      <c r="C61" s="174" t="s">
        <v>113</v>
      </c>
      <c r="D61" s="163" t="s">
        <v>31</v>
      </c>
      <c r="E61" s="121">
        <v>13</v>
      </c>
      <c r="F61" s="78"/>
      <c r="H61" s="129">
        <v>13</v>
      </c>
      <c r="J61" s="101"/>
      <c r="K61" s="171"/>
      <c r="L61" s="171"/>
      <c r="M61" s="171"/>
      <c r="N61" s="171"/>
      <c r="O61" s="915"/>
      <c r="P61" s="173"/>
      <c r="Q61" s="173"/>
      <c r="R61" s="173"/>
      <c r="S61" s="173"/>
      <c r="T61" s="175"/>
      <c r="W61" s="82"/>
      <c r="Y61" s="83"/>
      <c r="Z61" s="12">
        <f t="shared" si="6"/>
        <v>13</v>
      </c>
      <c r="AA61" s="39">
        <f t="shared" si="7"/>
        <v>0</v>
      </c>
    </row>
    <row r="62" spans="2:27" ht="15" customHeight="1" x14ac:dyDescent="0.2">
      <c r="B62" s="77"/>
      <c r="C62" s="77" t="s">
        <v>118</v>
      </c>
      <c r="D62" s="170" t="s">
        <v>111</v>
      </c>
      <c r="E62" s="121">
        <v>11</v>
      </c>
      <c r="F62" s="78"/>
      <c r="H62" s="129">
        <v>1</v>
      </c>
      <c r="I62" s="129">
        <v>10</v>
      </c>
      <c r="J62" s="101"/>
      <c r="K62" s="171"/>
      <c r="L62" s="171"/>
      <c r="M62" s="171"/>
      <c r="N62" s="171"/>
      <c r="O62" s="915"/>
      <c r="P62" s="173"/>
      <c r="Q62" s="173"/>
      <c r="R62" s="173"/>
      <c r="S62" s="173"/>
      <c r="T62" s="175"/>
      <c r="W62" s="82"/>
      <c r="Y62" s="83"/>
      <c r="Z62" s="12">
        <f t="shared" si="6"/>
        <v>11</v>
      </c>
      <c r="AA62" s="39">
        <f t="shared" si="7"/>
        <v>0</v>
      </c>
    </row>
    <row r="63" spans="2:27" ht="15" customHeight="1" x14ac:dyDescent="0.2">
      <c r="B63" s="77" t="s">
        <v>282</v>
      </c>
      <c r="C63" s="196" t="s">
        <v>395</v>
      </c>
      <c r="D63" s="106" t="s">
        <v>355</v>
      </c>
      <c r="E63" s="121">
        <v>11</v>
      </c>
      <c r="F63" s="110"/>
      <c r="I63" s="193">
        <v>11</v>
      </c>
      <c r="J63" s="600"/>
      <c r="K63" s="197"/>
      <c r="L63" s="198"/>
      <c r="M63" s="198"/>
      <c r="N63" s="81"/>
      <c r="O63" s="97"/>
      <c r="P63" s="71"/>
      <c r="Q63" s="133"/>
      <c r="R63" s="133"/>
      <c r="S63" s="133"/>
      <c r="T63" s="73"/>
      <c r="W63" s="82"/>
      <c r="Y63" s="83"/>
      <c r="Z63" s="12">
        <f t="shared" si="6"/>
        <v>11</v>
      </c>
      <c r="AA63" s="39">
        <f t="shared" si="7"/>
        <v>0</v>
      </c>
    </row>
    <row r="64" spans="2:27" ht="15" customHeight="1" x14ac:dyDescent="0.2">
      <c r="B64" s="77" t="s">
        <v>298</v>
      </c>
      <c r="C64" s="196" t="s">
        <v>396</v>
      </c>
      <c r="D64" s="77" t="s">
        <v>342</v>
      </c>
      <c r="E64" s="121">
        <v>21</v>
      </c>
      <c r="F64" s="110"/>
      <c r="G64" s="110"/>
      <c r="H64" s="110"/>
      <c r="I64" s="191">
        <v>21</v>
      </c>
      <c r="J64" s="600"/>
      <c r="K64" s="200"/>
      <c r="L64" s="198"/>
      <c r="M64" s="200"/>
      <c r="N64" s="122"/>
      <c r="O64" s="136"/>
      <c r="P64" s="124"/>
      <c r="Q64" s="124"/>
      <c r="R64" s="124"/>
      <c r="S64" s="124"/>
      <c r="T64" s="131"/>
      <c r="W64" s="82"/>
      <c r="Y64" s="83"/>
      <c r="Z64" s="12">
        <f t="shared" si="6"/>
        <v>21</v>
      </c>
      <c r="AA64" s="39">
        <f t="shared" si="7"/>
        <v>0</v>
      </c>
    </row>
    <row r="65" spans="2:27" s="98" customFormat="1" ht="15" customHeight="1" x14ac:dyDescent="0.2">
      <c r="B65" s="77" t="s">
        <v>352</v>
      </c>
      <c r="C65" s="77" t="s">
        <v>283</v>
      </c>
      <c r="D65" s="77" t="s">
        <v>479</v>
      </c>
      <c r="E65" s="199">
        <v>2</v>
      </c>
      <c r="F65" s="78"/>
      <c r="G65" s="78"/>
      <c r="H65" s="78"/>
      <c r="I65" s="191">
        <v>2</v>
      </c>
      <c r="J65" s="600"/>
      <c r="K65" s="197"/>
      <c r="L65" s="197"/>
      <c r="M65" s="197"/>
      <c r="N65" s="123"/>
      <c r="O65" s="136"/>
      <c r="P65" s="124"/>
      <c r="Q65" s="124"/>
      <c r="R65" s="173"/>
      <c r="S65" s="173"/>
      <c r="T65" s="175"/>
      <c r="W65" s="82"/>
      <c r="Y65" s="83"/>
      <c r="Z65" s="12">
        <f t="shared" si="6"/>
        <v>2</v>
      </c>
      <c r="AA65" s="39">
        <f t="shared" si="7"/>
        <v>0</v>
      </c>
    </row>
    <row r="66" spans="2:27" ht="15" customHeight="1" x14ac:dyDescent="0.2">
      <c r="B66" s="77" t="s">
        <v>55</v>
      </c>
      <c r="C66" s="77" t="s">
        <v>29</v>
      </c>
      <c r="D66" s="170" t="s">
        <v>556</v>
      </c>
      <c r="E66" s="121">
        <v>19</v>
      </c>
      <c r="F66" s="110"/>
      <c r="I66" s="193">
        <v>6</v>
      </c>
      <c r="J66" s="939">
        <v>13</v>
      </c>
      <c r="K66" s="197"/>
      <c r="L66" s="198"/>
      <c r="M66" s="198"/>
      <c r="N66" s="81"/>
      <c r="O66" s="69"/>
      <c r="P66" s="71"/>
      <c r="Q66" s="133"/>
      <c r="R66" s="133"/>
      <c r="S66" s="133"/>
      <c r="T66" s="201"/>
      <c r="W66" s="82"/>
      <c r="Y66" s="83"/>
      <c r="Z66" s="12">
        <f t="shared" si="6"/>
        <v>19</v>
      </c>
      <c r="AA66" s="39">
        <f t="shared" si="7"/>
        <v>0</v>
      </c>
    </row>
    <row r="67" spans="2:27" ht="15" customHeight="1" x14ac:dyDescent="0.2">
      <c r="B67" s="77" t="s">
        <v>60</v>
      </c>
      <c r="C67" s="77" t="s">
        <v>35</v>
      </c>
      <c r="D67" s="170" t="s">
        <v>554</v>
      </c>
      <c r="E67" s="190">
        <v>10</v>
      </c>
      <c r="F67" s="110"/>
      <c r="G67" s="110"/>
      <c r="H67" s="109"/>
      <c r="I67" s="191"/>
      <c r="J67" s="939">
        <v>10</v>
      </c>
      <c r="K67" s="192"/>
      <c r="L67" s="192"/>
      <c r="M67" s="192"/>
      <c r="N67" s="171"/>
      <c r="O67" s="914"/>
      <c r="P67" s="173"/>
      <c r="Q67" s="173"/>
      <c r="R67" s="173"/>
      <c r="S67" s="173"/>
      <c r="T67" s="172"/>
      <c r="W67" s="82"/>
      <c r="Y67" s="83"/>
      <c r="Z67" s="12">
        <f t="shared" si="6"/>
        <v>10</v>
      </c>
      <c r="AA67" s="39">
        <f t="shared" si="7"/>
        <v>0</v>
      </c>
    </row>
    <row r="68" spans="2:27" ht="15" customHeight="1" x14ac:dyDescent="0.2">
      <c r="B68" s="77"/>
      <c r="C68" s="504"/>
      <c r="D68" s="985"/>
      <c r="E68" s="121"/>
      <c r="F68" s="78"/>
      <c r="I68" s="193"/>
      <c r="J68" s="600"/>
      <c r="K68" s="197"/>
      <c r="L68" s="195"/>
      <c r="M68" s="195"/>
      <c r="N68" s="171"/>
      <c r="O68" s="915"/>
      <c r="P68" s="173"/>
      <c r="Q68" s="173"/>
      <c r="R68" s="173"/>
      <c r="S68" s="173"/>
      <c r="T68" s="175"/>
      <c r="W68" s="82"/>
      <c r="Y68" s="83"/>
      <c r="Z68" s="12">
        <f t="shared" si="6"/>
        <v>0</v>
      </c>
      <c r="AA68" s="39">
        <f t="shared" si="7"/>
        <v>0</v>
      </c>
    </row>
    <row r="69" spans="2:27" ht="15" customHeight="1" x14ac:dyDescent="0.2">
      <c r="B69" s="84"/>
      <c r="C69" s="178"/>
      <c r="D69" s="834" t="s">
        <v>493</v>
      </c>
      <c r="E69" s="179"/>
      <c r="F69" s="180"/>
      <c r="G69" s="32"/>
      <c r="H69" s="32"/>
      <c r="I69" s="181"/>
      <c r="J69" s="917"/>
      <c r="K69" s="182"/>
      <c r="L69" s="183"/>
      <c r="M69" s="183"/>
      <c r="N69" s="117"/>
      <c r="O69" s="147"/>
      <c r="P69" s="119"/>
      <c r="Q69" s="119"/>
      <c r="R69" s="119"/>
      <c r="S69" s="119"/>
      <c r="T69" s="184"/>
      <c r="U69" s="149"/>
      <c r="V69" s="149"/>
      <c r="W69" s="150"/>
      <c r="X69" s="149"/>
      <c r="Y69" s="151"/>
      <c r="Z69" s="12">
        <f t="shared" si="6"/>
        <v>0</v>
      </c>
      <c r="AA69" s="39">
        <f t="shared" si="7"/>
        <v>0</v>
      </c>
    </row>
    <row r="70" spans="2:27" ht="15" customHeight="1" x14ac:dyDescent="0.2">
      <c r="B70" s="142"/>
      <c r="C70" s="142"/>
      <c r="D70" s="185"/>
      <c r="E70" s="186"/>
      <c r="F70" s="61"/>
      <c r="G70" s="61"/>
      <c r="H70" s="61"/>
      <c r="I70" s="187"/>
      <c r="J70" s="918"/>
      <c r="K70" s="188"/>
      <c r="L70" s="189"/>
      <c r="M70" s="189"/>
      <c r="N70" s="123"/>
      <c r="O70" s="136"/>
      <c r="P70" s="124"/>
      <c r="Q70" s="124"/>
      <c r="R70" s="124"/>
      <c r="S70" s="124"/>
      <c r="T70" s="131"/>
      <c r="U70" s="98"/>
      <c r="V70" s="98"/>
      <c r="W70" s="82"/>
      <c r="X70" s="98"/>
      <c r="Y70" s="83"/>
      <c r="Z70" s="12">
        <f t="shared" si="6"/>
        <v>0</v>
      </c>
      <c r="AA70" s="39">
        <f t="shared" si="7"/>
        <v>0</v>
      </c>
    </row>
    <row r="71" spans="2:27" ht="15" customHeight="1" x14ac:dyDescent="0.2">
      <c r="B71" s="77" t="s">
        <v>55</v>
      </c>
      <c r="C71" s="77" t="s">
        <v>29</v>
      </c>
      <c r="D71" s="170" t="s">
        <v>556</v>
      </c>
      <c r="E71" s="121">
        <v>10</v>
      </c>
      <c r="F71" s="110"/>
      <c r="I71" s="193"/>
      <c r="J71" s="939"/>
      <c r="K71" s="197">
        <v>10</v>
      </c>
      <c r="L71" s="198"/>
      <c r="M71" s="198"/>
      <c r="N71" s="81"/>
      <c r="O71" s="69"/>
      <c r="P71" s="71"/>
      <c r="Q71" s="133"/>
      <c r="R71" s="133"/>
      <c r="S71" s="133"/>
      <c r="T71" s="201"/>
      <c r="W71" s="82"/>
      <c r="Y71" s="83"/>
      <c r="Z71" s="12">
        <f t="shared" si="6"/>
        <v>10</v>
      </c>
      <c r="AA71" s="39">
        <f t="shared" si="7"/>
        <v>0</v>
      </c>
    </row>
    <row r="72" spans="2:27" s="98" customFormat="1" ht="15" customHeight="1" x14ac:dyDescent="0.2">
      <c r="B72" s="142" t="s">
        <v>116</v>
      </c>
      <c r="C72" s="142" t="s">
        <v>117</v>
      </c>
      <c r="D72" s="142" t="s">
        <v>555</v>
      </c>
      <c r="E72" s="199">
        <v>14</v>
      </c>
      <c r="F72" s="78"/>
      <c r="G72" s="78"/>
      <c r="H72" s="78"/>
      <c r="I72" s="191"/>
      <c r="J72" s="941"/>
      <c r="K72" s="197">
        <v>14</v>
      </c>
      <c r="L72" s="197"/>
      <c r="M72" s="197"/>
      <c r="N72" s="123"/>
      <c r="O72" s="136"/>
      <c r="P72" s="124"/>
      <c r="Q72" s="124"/>
      <c r="R72" s="173"/>
      <c r="S72" s="173"/>
      <c r="T72" s="175"/>
      <c r="W72" s="82"/>
      <c r="Y72" s="83"/>
      <c r="Z72" s="12">
        <f t="shared" si="6"/>
        <v>14</v>
      </c>
      <c r="AA72" s="39">
        <f t="shared" si="7"/>
        <v>0</v>
      </c>
    </row>
    <row r="73" spans="2:27" ht="15" customHeight="1" x14ac:dyDescent="0.2">
      <c r="B73" s="77" t="s">
        <v>44</v>
      </c>
      <c r="C73" s="77" t="s">
        <v>32</v>
      </c>
      <c r="D73" s="194" t="s">
        <v>480</v>
      </c>
      <c r="E73" s="121">
        <v>14</v>
      </c>
      <c r="F73" s="78"/>
      <c r="I73" s="193"/>
      <c r="J73" s="939"/>
      <c r="K73" s="197">
        <v>14</v>
      </c>
      <c r="L73" s="195"/>
      <c r="M73" s="195"/>
      <c r="N73" s="171"/>
      <c r="O73" s="914"/>
      <c r="P73" s="173"/>
      <c r="Q73" s="173"/>
      <c r="R73" s="173"/>
      <c r="S73" s="173"/>
      <c r="T73" s="172"/>
      <c r="W73" s="82"/>
      <c r="Y73" s="83"/>
      <c r="Z73" s="12">
        <f t="shared" si="6"/>
        <v>14</v>
      </c>
      <c r="AA73" s="39">
        <f t="shared" si="7"/>
        <v>0</v>
      </c>
    </row>
    <row r="74" spans="2:27" s="98" customFormat="1" ht="15" customHeight="1" x14ac:dyDescent="0.2">
      <c r="B74" s="77" t="s">
        <v>490</v>
      </c>
      <c r="C74" s="77" t="s">
        <v>607</v>
      </c>
      <c r="D74" s="77" t="s">
        <v>489</v>
      </c>
      <c r="E74" s="199">
        <v>14</v>
      </c>
      <c r="F74" s="78"/>
      <c r="G74" s="78"/>
      <c r="H74" s="78"/>
      <c r="I74" s="191"/>
      <c r="J74" s="600"/>
      <c r="K74" s="197">
        <v>14</v>
      </c>
      <c r="L74" s="197"/>
      <c r="M74" s="197"/>
      <c r="N74" s="123"/>
      <c r="O74" s="136"/>
      <c r="P74" s="124"/>
      <c r="Q74" s="124"/>
      <c r="R74" s="173"/>
      <c r="S74" s="173"/>
      <c r="T74" s="175"/>
      <c r="W74" s="82"/>
      <c r="Y74" s="83"/>
      <c r="Z74" s="12">
        <f t="shared" si="6"/>
        <v>14</v>
      </c>
      <c r="AA74" s="39">
        <f t="shared" si="7"/>
        <v>0</v>
      </c>
    </row>
    <row r="75" spans="2:27" s="98" customFormat="1" ht="15" customHeight="1" x14ac:dyDescent="0.2">
      <c r="B75" s="77"/>
      <c r="C75" s="77"/>
      <c r="D75" s="77"/>
      <c r="E75" s="199"/>
      <c r="F75" s="78"/>
      <c r="G75" s="78"/>
      <c r="H75" s="78"/>
      <c r="I75" s="191"/>
      <c r="J75" s="600"/>
      <c r="K75" s="197"/>
      <c r="L75" s="197"/>
      <c r="M75" s="197"/>
      <c r="N75" s="123"/>
      <c r="O75" s="136"/>
      <c r="P75" s="124"/>
      <c r="Q75" s="124"/>
      <c r="R75" s="173"/>
      <c r="S75" s="173"/>
      <c r="T75" s="175"/>
      <c r="W75" s="82"/>
      <c r="Y75" s="83"/>
      <c r="Z75" s="12">
        <f t="shared" ref="Z75:Z138" si="11">SUM(F75:Y75)</f>
        <v>0</v>
      </c>
      <c r="AA75" s="39">
        <f t="shared" ref="AA75:AA138" si="12">SUM(Z75-E75)</f>
        <v>0</v>
      </c>
    </row>
    <row r="76" spans="2:27" s="98" customFormat="1" ht="15" customHeight="1" x14ac:dyDescent="0.2">
      <c r="B76" s="142" t="s">
        <v>48</v>
      </c>
      <c r="C76" s="142" t="s">
        <v>397</v>
      </c>
      <c r="D76" s="161" t="s">
        <v>425</v>
      </c>
      <c r="E76" s="162">
        <v>50</v>
      </c>
      <c r="F76" s="78"/>
      <c r="G76" s="78"/>
      <c r="H76" s="78"/>
      <c r="I76" s="61"/>
      <c r="J76" s="101"/>
      <c r="K76" s="202"/>
      <c r="L76" s="210">
        <v>50</v>
      </c>
      <c r="M76" s="123"/>
      <c r="N76" s="123"/>
      <c r="O76" s="136"/>
      <c r="P76" s="124"/>
      <c r="Q76" s="124"/>
      <c r="R76" s="124"/>
      <c r="S76" s="124"/>
      <c r="T76" s="131"/>
      <c r="W76" s="82"/>
      <c r="Y76" s="83"/>
      <c r="Z76" s="12">
        <f t="shared" si="11"/>
        <v>50</v>
      </c>
      <c r="AA76" s="39">
        <f t="shared" si="12"/>
        <v>0</v>
      </c>
    </row>
    <row r="77" spans="2:27" ht="15" customHeight="1" x14ac:dyDescent="0.2">
      <c r="B77" s="77"/>
      <c r="C77" s="77"/>
      <c r="D77" s="77" t="s">
        <v>137</v>
      </c>
      <c r="E77" s="121">
        <v>50</v>
      </c>
      <c r="F77" s="110"/>
      <c r="G77" s="110"/>
      <c r="H77" s="110"/>
      <c r="I77" s="109"/>
      <c r="J77" s="199"/>
      <c r="K77" s="159"/>
      <c r="L77" s="122">
        <v>50</v>
      </c>
      <c r="M77" s="122"/>
      <c r="N77" s="122"/>
      <c r="O77" s="136"/>
      <c r="P77" s="124"/>
      <c r="Q77" s="124"/>
      <c r="R77" s="124"/>
      <c r="S77" s="124"/>
      <c r="T77" s="131"/>
      <c r="W77" s="82"/>
      <c r="Y77" s="83"/>
      <c r="Z77" s="12">
        <f t="shared" si="11"/>
        <v>50</v>
      </c>
      <c r="AA77" s="39">
        <f t="shared" si="12"/>
        <v>0</v>
      </c>
    </row>
    <row r="78" spans="2:27" ht="15" customHeight="1" x14ac:dyDescent="0.2">
      <c r="B78" s="77"/>
      <c r="C78" s="77"/>
      <c r="D78" s="77" t="s">
        <v>138</v>
      </c>
      <c r="E78" s="121">
        <v>0</v>
      </c>
      <c r="F78" s="110"/>
      <c r="G78" s="110"/>
      <c r="H78" s="110"/>
      <c r="I78" s="109"/>
      <c r="J78" s="199"/>
      <c r="K78" s="159"/>
      <c r="L78" s="122">
        <v>0</v>
      </c>
      <c r="M78" s="122"/>
      <c r="N78" s="122"/>
      <c r="O78" s="136"/>
      <c r="P78" s="124"/>
      <c r="Q78" s="124"/>
      <c r="R78" s="124"/>
      <c r="S78" s="124"/>
      <c r="T78" s="131"/>
      <c r="W78" s="82"/>
      <c r="Y78" s="83"/>
      <c r="Z78" s="12">
        <f t="shared" si="11"/>
        <v>0</v>
      </c>
      <c r="AA78" s="39">
        <f t="shared" si="12"/>
        <v>0</v>
      </c>
    </row>
    <row r="79" spans="2:27" ht="15" customHeight="1" x14ac:dyDescent="0.2">
      <c r="B79" s="142"/>
      <c r="C79" s="142"/>
      <c r="D79" s="142"/>
      <c r="E79" s="143"/>
      <c r="F79" s="110"/>
      <c r="G79" s="110"/>
      <c r="H79" s="110"/>
      <c r="I79" s="109"/>
      <c r="J79" s="199"/>
      <c r="K79" s="123"/>
      <c r="L79" s="122"/>
      <c r="M79" s="122"/>
      <c r="N79" s="122"/>
      <c r="O79" s="136"/>
      <c r="P79" s="124"/>
      <c r="Q79" s="124"/>
      <c r="R79" s="124"/>
      <c r="S79" s="124"/>
      <c r="T79" s="131"/>
      <c r="W79" s="82"/>
      <c r="Y79" s="83"/>
      <c r="Z79" s="12">
        <f t="shared" si="11"/>
        <v>0</v>
      </c>
      <c r="AA79" s="39">
        <f t="shared" si="12"/>
        <v>0</v>
      </c>
    </row>
    <row r="80" spans="2:27" ht="15" customHeight="1" x14ac:dyDescent="0.2">
      <c r="B80" s="77" t="s">
        <v>59</v>
      </c>
      <c r="C80" s="77" t="s">
        <v>582</v>
      </c>
      <c r="D80" s="26" t="s">
        <v>546</v>
      </c>
      <c r="E80" s="203">
        <v>58</v>
      </c>
      <c r="F80" s="78"/>
      <c r="G80" s="78"/>
      <c r="H80" s="78"/>
      <c r="I80" s="109"/>
      <c r="J80" s="902"/>
      <c r="K80" s="70"/>
      <c r="L80" s="81"/>
      <c r="M80" s="70">
        <v>29</v>
      </c>
      <c r="N80" s="81">
        <v>29</v>
      </c>
      <c r="O80" s="914"/>
      <c r="P80" s="173"/>
      <c r="Q80" s="173"/>
      <c r="R80" s="173"/>
      <c r="S80" s="173"/>
      <c r="T80" s="172"/>
      <c r="W80" s="82"/>
      <c r="Y80" s="83"/>
      <c r="Z80" s="12">
        <f t="shared" si="11"/>
        <v>58</v>
      </c>
      <c r="AA80" s="39">
        <f t="shared" si="12"/>
        <v>0</v>
      </c>
    </row>
    <row r="81" spans="2:30" ht="15" customHeight="1" x14ac:dyDescent="0.2">
      <c r="B81" s="142"/>
      <c r="C81" s="142" t="s">
        <v>583</v>
      </c>
      <c r="D81" s="77" t="s">
        <v>145</v>
      </c>
      <c r="E81" s="114">
        <v>38</v>
      </c>
      <c r="F81" s="78"/>
      <c r="G81" s="78"/>
      <c r="H81" s="78"/>
      <c r="I81" s="109"/>
      <c r="J81" s="902"/>
      <c r="K81" s="123"/>
      <c r="L81" s="122"/>
      <c r="M81" s="123">
        <v>19</v>
      </c>
      <c r="N81" s="122">
        <v>19</v>
      </c>
      <c r="O81" s="915"/>
      <c r="P81" s="173"/>
      <c r="Q81" s="173"/>
      <c r="R81" s="173"/>
      <c r="S81" s="173"/>
      <c r="T81" s="175"/>
      <c r="W81" s="82"/>
      <c r="Y81" s="83"/>
      <c r="Z81" s="12">
        <f t="shared" si="11"/>
        <v>38</v>
      </c>
      <c r="AA81" s="39">
        <f t="shared" si="12"/>
        <v>0</v>
      </c>
    </row>
    <row r="82" spans="2:30" ht="15" customHeight="1" x14ac:dyDescent="0.2">
      <c r="B82" s="142"/>
      <c r="C82" s="142"/>
      <c r="D82" s="77" t="s">
        <v>146</v>
      </c>
      <c r="E82" s="114">
        <v>20</v>
      </c>
      <c r="F82" s="78"/>
      <c r="G82" s="78"/>
      <c r="H82" s="78"/>
      <c r="I82" s="109"/>
      <c r="J82" s="902"/>
      <c r="K82" s="123"/>
      <c r="L82" s="122"/>
      <c r="M82" s="123">
        <v>10</v>
      </c>
      <c r="N82" s="122">
        <v>10</v>
      </c>
      <c r="O82" s="915"/>
      <c r="P82" s="173"/>
      <c r="Q82" s="173"/>
      <c r="R82" s="173"/>
      <c r="S82" s="173"/>
      <c r="T82" s="175"/>
      <c r="W82" s="82"/>
      <c r="Y82" s="83"/>
      <c r="Z82" s="12">
        <f t="shared" si="11"/>
        <v>20</v>
      </c>
      <c r="AA82" s="39">
        <f t="shared" si="12"/>
        <v>0</v>
      </c>
    </row>
    <row r="83" spans="2:30" ht="15" customHeight="1" x14ac:dyDescent="0.2">
      <c r="B83" s="142"/>
      <c r="C83" s="142"/>
      <c r="D83" s="142"/>
      <c r="E83" s="143"/>
      <c r="F83" s="110"/>
      <c r="G83" s="110"/>
      <c r="H83" s="110"/>
      <c r="I83" s="109"/>
      <c r="J83" s="199"/>
      <c r="K83" s="123"/>
      <c r="L83" s="122"/>
      <c r="M83" s="122"/>
      <c r="N83" s="122"/>
      <c r="O83" s="136"/>
      <c r="P83" s="124"/>
      <c r="Q83" s="124"/>
      <c r="R83" s="124"/>
      <c r="S83" s="124"/>
      <c r="T83" s="131"/>
      <c r="W83" s="82"/>
      <c r="Y83" s="83"/>
      <c r="Z83" s="12">
        <f t="shared" si="11"/>
        <v>0</v>
      </c>
      <c r="AA83" s="39">
        <f t="shared" si="12"/>
        <v>0</v>
      </c>
    </row>
    <row r="84" spans="2:30" ht="15" customHeight="1" x14ac:dyDescent="0.2">
      <c r="B84" s="77" t="s">
        <v>350</v>
      </c>
      <c r="C84" s="77" t="s">
        <v>519</v>
      </c>
      <c r="D84" s="26" t="s">
        <v>429</v>
      </c>
      <c r="E84" s="68">
        <v>175</v>
      </c>
      <c r="F84" s="110"/>
      <c r="G84" s="110"/>
      <c r="H84" s="110"/>
      <c r="I84" s="109"/>
      <c r="J84" s="199"/>
      <c r="K84" s="81"/>
      <c r="L84" s="122"/>
      <c r="M84" s="81">
        <f>SUM(M85:M86)</f>
        <v>87</v>
      </c>
      <c r="N84" s="81">
        <f>SUM(N85:N86)</f>
        <v>88</v>
      </c>
      <c r="O84" s="136"/>
      <c r="P84" s="124"/>
      <c r="Q84" s="124"/>
      <c r="R84" s="124"/>
      <c r="S84" s="124"/>
      <c r="T84" s="131"/>
      <c r="W84" s="82"/>
      <c r="Y84" s="83"/>
      <c r="Z84" s="12">
        <f t="shared" si="11"/>
        <v>175</v>
      </c>
      <c r="AA84" s="39">
        <f t="shared" si="12"/>
        <v>0</v>
      </c>
    </row>
    <row r="85" spans="2:30" ht="15" customHeight="1" x14ac:dyDescent="0.2">
      <c r="B85" s="77"/>
      <c r="C85" s="77"/>
      <c r="D85" s="77" t="s">
        <v>341</v>
      </c>
      <c r="E85" s="121">
        <f>SUM(E84-E86)</f>
        <v>123</v>
      </c>
      <c r="F85" s="110"/>
      <c r="G85" s="110"/>
      <c r="H85" s="110"/>
      <c r="I85" s="109"/>
      <c r="J85" s="199"/>
      <c r="K85" s="122"/>
      <c r="L85" s="122"/>
      <c r="M85" s="122">
        <v>61</v>
      </c>
      <c r="N85" s="122">
        <v>62</v>
      </c>
      <c r="O85" s="136"/>
      <c r="P85" s="124"/>
      <c r="Q85" s="124"/>
      <c r="R85" s="124"/>
      <c r="S85" s="124"/>
      <c r="T85" s="131"/>
      <c r="W85" s="82"/>
      <c r="Y85" s="83"/>
      <c r="Z85" s="12">
        <f t="shared" si="11"/>
        <v>123</v>
      </c>
      <c r="AA85" s="39">
        <f t="shared" si="12"/>
        <v>0</v>
      </c>
    </row>
    <row r="86" spans="2:30" ht="15" customHeight="1" x14ac:dyDescent="0.2">
      <c r="B86" s="77"/>
      <c r="C86" s="77"/>
      <c r="D86" s="77" t="s">
        <v>341</v>
      </c>
      <c r="E86" s="121">
        <v>52</v>
      </c>
      <c r="F86" s="110"/>
      <c r="G86" s="110"/>
      <c r="H86" s="110"/>
      <c r="I86" s="109"/>
      <c r="J86" s="199"/>
      <c r="K86" s="122"/>
      <c r="L86" s="122"/>
      <c r="M86" s="122">
        <v>26</v>
      </c>
      <c r="N86" s="122">
        <v>26</v>
      </c>
      <c r="O86" s="136"/>
      <c r="P86" s="124"/>
      <c r="Q86" s="124"/>
      <c r="R86" s="124"/>
      <c r="S86" s="124"/>
      <c r="T86" s="131"/>
      <c r="W86" s="82"/>
      <c r="Y86" s="83"/>
      <c r="Z86" s="12">
        <f t="shared" si="11"/>
        <v>52</v>
      </c>
      <c r="AA86" s="39">
        <f t="shared" si="12"/>
        <v>0</v>
      </c>
    </row>
    <row r="87" spans="2:30" ht="15" customHeight="1" x14ac:dyDescent="0.2">
      <c r="B87" s="77"/>
      <c r="C87" s="77"/>
      <c r="D87" s="77"/>
      <c r="E87" s="121"/>
      <c r="F87" s="110"/>
      <c r="G87" s="110"/>
      <c r="H87" s="110"/>
      <c r="I87" s="109"/>
      <c r="J87" s="199"/>
      <c r="K87" s="122"/>
      <c r="L87" s="122"/>
      <c r="M87" s="122"/>
      <c r="N87" s="122"/>
      <c r="O87" s="136"/>
      <c r="P87" s="124"/>
      <c r="Q87" s="124"/>
      <c r="R87" s="124"/>
      <c r="S87" s="124"/>
      <c r="T87" s="131"/>
      <c r="W87" s="82"/>
      <c r="Y87" s="83"/>
      <c r="Z87" s="12">
        <f t="shared" si="11"/>
        <v>0</v>
      </c>
      <c r="AA87" s="39">
        <f t="shared" si="12"/>
        <v>0</v>
      </c>
    </row>
    <row r="88" spans="2:30" ht="15" customHeight="1" x14ac:dyDescent="0.2">
      <c r="B88" s="77" t="s">
        <v>351</v>
      </c>
      <c r="C88" s="77" t="s">
        <v>520</v>
      </c>
      <c r="D88" s="26" t="s">
        <v>623</v>
      </c>
      <c r="E88" s="68">
        <v>244</v>
      </c>
      <c r="F88" s="110"/>
      <c r="G88" s="110"/>
      <c r="H88" s="110"/>
      <c r="I88" s="61"/>
      <c r="K88" s="256"/>
      <c r="L88" s="81"/>
      <c r="M88" s="81">
        <f>SUM(M89:M90)</f>
        <v>44</v>
      </c>
      <c r="N88" s="81">
        <f t="shared" ref="N88:O88" si="13">SUM(N89:N90)</f>
        <v>100</v>
      </c>
      <c r="O88" s="97">
        <f t="shared" si="13"/>
        <v>100</v>
      </c>
      <c r="P88" s="13"/>
      <c r="S88" s="13"/>
      <c r="T88" s="131"/>
      <c r="W88" s="82"/>
      <c r="Y88" s="83"/>
      <c r="Z88" s="12">
        <f t="shared" si="11"/>
        <v>244</v>
      </c>
      <c r="AA88" s="39">
        <f t="shared" si="12"/>
        <v>0</v>
      </c>
    </row>
    <row r="89" spans="2:30" ht="15" customHeight="1" x14ac:dyDescent="0.2">
      <c r="B89" s="77"/>
      <c r="C89" s="77"/>
      <c r="D89" s="77" t="s">
        <v>187</v>
      </c>
      <c r="E89" s="121">
        <f>SUM(E88-E90)</f>
        <v>210</v>
      </c>
      <c r="F89" s="110"/>
      <c r="G89" s="110"/>
      <c r="H89" s="110"/>
      <c r="I89" s="109"/>
      <c r="K89" s="256"/>
      <c r="L89" s="123"/>
      <c r="M89" s="123">
        <v>44</v>
      </c>
      <c r="N89" s="122">
        <v>83</v>
      </c>
      <c r="O89" s="136">
        <v>83</v>
      </c>
      <c r="P89" s="13"/>
      <c r="S89" s="13"/>
      <c r="T89" s="131"/>
      <c r="W89" s="82"/>
      <c r="Y89" s="83"/>
      <c r="Z89" s="12">
        <f t="shared" si="11"/>
        <v>210</v>
      </c>
      <c r="AA89" s="39">
        <f t="shared" si="12"/>
        <v>0</v>
      </c>
    </row>
    <row r="90" spans="2:30" ht="15" customHeight="1" x14ac:dyDescent="0.2">
      <c r="B90" s="77"/>
      <c r="C90" s="77"/>
      <c r="D90" s="77" t="s">
        <v>188</v>
      </c>
      <c r="E90" s="121">
        <v>34</v>
      </c>
      <c r="F90" s="110"/>
      <c r="G90" s="110"/>
      <c r="H90" s="110"/>
      <c r="I90" s="109"/>
      <c r="K90" s="256"/>
      <c r="L90" s="123"/>
      <c r="M90" s="123">
        <v>0</v>
      </c>
      <c r="N90" s="122">
        <v>17</v>
      </c>
      <c r="O90" s="136">
        <v>17</v>
      </c>
      <c r="P90" s="13"/>
      <c r="S90" s="13"/>
      <c r="T90" s="131"/>
      <c r="W90" s="82"/>
      <c r="Y90" s="83"/>
      <c r="Z90" s="12">
        <f t="shared" si="11"/>
        <v>34</v>
      </c>
      <c r="AA90" s="39">
        <f t="shared" si="12"/>
        <v>0</v>
      </c>
    </row>
    <row r="91" spans="2:30" ht="15" customHeight="1" x14ac:dyDescent="0.2">
      <c r="B91" s="77"/>
      <c r="C91" s="77"/>
      <c r="D91" s="77"/>
      <c r="E91" s="121"/>
      <c r="F91" s="110"/>
      <c r="G91" s="110"/>
      <c r="H91" s="110"/>
      <c r="I91" s="109"/>
      <c r="J91" s="190"/>
      <c r="K91" s="123"/>
      <c r="L91" s="122"/>
      <c r="M91" s="122"/>
      <c r="N91" s="122"/>
      <c r="O91" s="130"/>
      <c r="P91" s="124"/>
      <c r="Q91" s="124"/>
      <c r="R91" s="124"/>
      <c r="S91" s="124"/>
      <c r="T91" s="134"/>
      <c r="W91" s="82"/>
      <c r="Y91" s="366"/>
      <c r="Z91" s="12">
        <f t="shared" si="11"/>
        <v>0</v>
      </c>
      <c r="AA91" s="39">
        <f t="shared" si="12"/>
        <v>0</v>
      </c>
    </row>
    <row r="92" spans="2:30" s="217" customFormat="1" ht="15" customHeight="1" x14ac:dyDescent="0.2">
      <c r="B92" s="142" t="s">
        <v>409</v>
      </c>
      <c r="C92" s="142" t="s">
        <v>334</v>
      </c>
      <c r="D92" s="161" t="s">
        <v>553</v>
      </c>
      <c r="E92" s="205">
        <v>40</v>
      </c>
      <c r="F92" s="206"/>
      <c r="G92" s="206"/>
      <c r="H92" s="206"/>
      <c r="I92" s="207"/>
      <c r="J92" s="207"/>
      <c r="K92" s="209">
        <f>SUM(K93:K94)</f>
        <v>33</v>
      </c>
      <c r="L92" s="208">
        <f>SUM(L93:L94)</f>
        <v>7</v>
      </c>
      <c r="M92" s="211"/>
      <c r="N92" s="112"/>
      <c r="O92" s="111"/>
      <c r="P92" s="212"/>
      <c r="Q92" s="212"/>
      <c r="R92" s="212"/>
      <c r="S92" s="213"/>
      <c r="T92" s="138"/>
      <c r="U92" s="214"/>
      <c r="V92" s="214"/>
      <c r="W92" s="215"/>
      <c r="X92" s="214"/>
      <c r="Y92" s="216"/>
      <c r="Z92" s="12">
        <f t="shared" si="11"/>
        <v>40</v>
      </c>
      <c r="AA92" s="39">
        <f t="shared" si="12"/>
        <v>0</v>
      </c>
    </row>
    <row r="93" spans="2:30" s="217" customFormat="1" ht="15" customHeight="1" x14ac:dyDescent="0.2">
      <c r="B93" s="161"/>
      <c r="C93" s="142"/>
      <c r="D93" s="142" t="s">
        <v>126</v>
      </c>
      <c r="E93" s="108">
        <f>SUM(E92-E94)</f>
        <v>24</v>
      </c>
      <c r="F93" s="206"/>
      <c r="G93" s="206"/>
      <c r="H93" s="206"/>
      <c r="I93" s="218"/>
      <c r="J93" s="218"/>
      <c r="K93" s="219">
        <v>17</v>
      </c>
      <c r="L93" s="202">
        <v>7</v>
      </c>
      <c r="M93" s="211"/>
      <c r="N93" s="112"/>
      <c r="O93" s="111"/>
      <c r="P93" s="212"/>
      <c r="Q93" s="212"/>
      <c r="R93" s="212"/>
      <c r="S93" s="213"/>
      <c r="T93" s="138"/>
      <c r="U93" s="214"/>
      <c r="V93" s="214"/>
      <c r="W93" s="215"/>
      <c r="X93" s="214"/>
      <c r="Y93" s="216"/>
      <c r="Z93" s="12">
        <f t="shared" si="11"/>
        <v>24</v>
      </c>
      <c r="AA93" s="39">
        <f t="shared" si="12"/>
        <v>0</v>
      </c>
    </row>
    <row r="94" spans="2:30" s="217" customFormat="1" ht="15" customHeight="1" x14ac:dyDescent="0.2">
      <c r="B94" s="220"/>
      <c r="C94" s="142"/>
      <c r="D94" s="142" t="s">
        <v>127</v>
      </c>
      <c r="E94" s="108">
        <f>SUM(E92*0.4)</f>
        <v>16</v>
      </c>
      <c r="F94" s="206"/>
      <c r="G94" s="206"/>
      <c r="H94" s="206"/>
      <c r="I94" s="218"/>
      <c r="J94" s="218"/>
      <c r="K94" s="219">
        <v>16</v>
      </c>
      <c r="L94" s="202">
        <v>0</v>
      </c>
      <c r="M94" s="211"/>
      <c r="N94" s="112"/>
      <c r="O94" s="111"/>
      <c r="P94" s="212"/>
      <c r="Q94" s="212"/>
      <c r="R94" s="212"/>
      <c r="S94" s="213"/>
      <c r="T94" s="138"/>
      <c r="U94" s="214"/>
      <c r="V94" s="214"/>
      <c r="W94" s="215"/>
      <c r="X94" s="214"/>
      <c r="Y94" s="216"/>
      <c r="Z94" s="12">
        <f t="shared" si="11"/>
        <v>16</v>
      </c>
      <c r="AA94" s="39">
        <f t="shared" si="12"/>
        <v>0</v>
      </c>
    </row>
    <row r="95" spans="2:30" s="217" customFormat="1" ht="15" customHeight="1" x14ac:dyDescent="0.2">
      <c r="B95" s="220"/>
      <c r="C95" s="142"/>
      <c r="D95" s="142"/>
      <c r="E95" s="108"/>
      <c r="F95" s="206"/>
      <c r="G95" s="206"/>
      <c r="H95" s="206"/>
      <c r="I95" s="218"/>
      <c r="J95" s="103"/>
      <c r="K95" s="211"/>
      <c r="L95" s="211"/>
      <c r="M95" s="211"/>
      <c r="N95" s="112"/>
      <c r="O95" s="111"/>
      <c r="P95" s="212"/>
      <c r="Q95" s="212"/>
      <c r="R95" s="212"/>
      <c r="S95" s="213"/>
      <c r="T95" s="138"/>
      <c r="U95" s="214"/>
      <c r="V95" s="214"/>
      <c r="W95" s="215"/>
      <c r="X95" s="214"/>
      <c r="Y95" s="216"/>
      <c r="Z95" s="12">
        <f t="shared" si="11"/>
        <v>0</v>
      </c>
      <c r="AA95" s="39">
        <f t="shared" si="12"/>
        <v>0</v>
      </c>
      <c r="AD95" s="214"/>
    </row>
    <row r="96" spans="2:30" s="217" customFormat="1" ht="15" customHeight="1" x14ac:dyDescent="0.2">
      <c r="B96" s="142" t="s">
        <v>409</v>
      </c>
      <c r="C96" s="142" t="s">
        <v>403</v>
      </c>
      <c r="D96" s="161" t="s">
        <v>426</v>
      </c>
      <c r="E96" s="221">
        <f>SUM(E97:E98)</f>
        <v>86</v>
      </c>
      <c r="F96" s="206"/>
      <c r="G96" s="206"/>
      <c r="H96" s="206"/>
      <c r="I96" s="218"/>
      <c r="J96" s="103"/>
      <c r="K96" s="208">
        <f>SUM(K97:K98)</f>
        <v>35</v>
      </c>
      <c r="L96" s="210">
        <v>5</v>
      </c>
      <c r="M96" s="210"/>
      <c r="N96" s="210"/>
      <c r="O96" s="993">
        <f>SUM(O97:O98)</f>
        <v>46</v>
      </c>
      <c r="P96" s="212"/>
      <c r="Q96" s="212"/>
      <c r="R96" s="212"/>
      <c r="S96" s="213"/>
      <c r="T96" s="138"/>
      <c r="U96" s="214"/>
      <c r="V96" s="214"/>
      <c r="W96" s="215"/>
      <c r="X96" s="214"/>
      <c r="Y96" s="216"/>
      <c r="Z96" s="12">
        <f t="shared" si="11"/>
        <v>86</v>
      </c>
      <c r="AA96" s="39">
        <f t="shared" si="12"/>
        <v>0</v>
      </c>
      <c r="AD96" s="214"/>
    </row>
    <row r="97" spans="2:30" s="217" customFormat="1" ht="15" customHeight="1" x14ac:dyDescent="0.2">
      <c r="B97" s="222"/>
      <c r="C97" s="77"/>
      <c r="D97" s="142" t="s">
        <v>126</v>
      </c>
      <c r="E97" s="135">
        <v>73</v>
      </c>
      <c r="F97" s="206"/>
      <c r="G97" s="206"/>
      <c r="H97" s="206"/>
      <c r="I97" s="218"/>
      <c r="J97" s="103"/>
      <c r="K97" s="211">
        <v>29</v>
      </c>
      <c r="L97" s="202">
        <v>5</v>
      </c>
      <c r="M97" s="210"/>
      <c r="N97" s="210"/>
      <c r="O97" s="994">
        <v>39</v>
      </c>
      <c r="P97" s="212"/>
      <c r="Q97" s="212"/>
      <c r="R97" s="212"/>
      <c r="S97" s="213"/>
      <c r="T97" s="138"/>
      <c r="U97" s="214"/>
      <c r="V97" s="214"/>
      <c r="W97" s="215"/>
      <c r="X97" s="214"/>
      <c r="Y97" s="216"/>
      <c r="Z97" s="12">
        <f t="shared" si="11"/>
        <v>73</v>
      </c>
      <c r="AA97" s="39">
        <f t="shared" si="12"/>
        <v>0</v>
      </c>
      <c r="AD97" s="214"/>
    </row>
    <row r="98" spans="2:30" s="217" customFormat="1" ht="15" customHeight="1" x14ac:dyDescent="0.2">
      <c r="B98" s="222"/>
      <c r="C98" s="77"/>
      <c r="D98" s="142" t="s">
        <v>127</v>
      </c>
      <c r="E98" s="135">
        <v>13</v>
      </c>
      <c r="F98" s="206"/>
      <c r="G98" s="206"/>
      <c r="H98" s="206"/>
      <c r="I98" s="218"/>
      <c r="J98" s="103"/>
      <c r="K98" s="211">
        <v>6</v>
      </c>
      <c r="L98" s="202">
        <v>0</v>
      </c>
      <c r="M98" s="210"/>
      <c r="N98" s="210"/>
      <c r="O98" s="994">
        <v>7</v>
      </c>
      <c r="P98" s="212"/>
      <c r="Q98" s="212"/>
      <c r="R98" s="212"/>
      <c r="S98" s="213"/>
      <c r="T98" s="138"/>
      <c r="U98" s="214"/>
      <c r="V98" s="214"/>
      <c r="W98" s="215"/>
      <c r="X98" s="214"/>
      <c r="Y98" s="216"/>
      <c r="Z98" s="12">
        <f t="shared" si="11"/>
        <v>13</v>
      </c>
      <c r="AA98" s="39">
        <f t="shared" si="12"/>
        <v>0</v>
      </c>
      <c r="AD98" s="214"/>
    </row>
    <row r="99" spans="2:30" s="217" customFormat="1" ht="15" customHeight="1" x14ac:dyDescent="0.2">
      <c r="B99" s="222"/>
      <c r="C99" s="77"/>
      <c r="D99" s="77"/>
      <c r="E99" s="135"/>
      <c r="F99" s="206"/>
      <c r="G99" s="206"/>
      <c r="H99" s="206"/>
      <c r="I99" s="218"/>
      <c r="J99" s="103"/>
      <c r="K99" s="211"/>
      <c r="L99" s="211"/>
      <c r="M99" s="211"/>
      <c r="N99" s="112"/>
      <c r="O99" s="111"/>
      <c r="P99" s="212"/>
      <c r="Q99" s="212"/>
      <c r="R99" s="212"/>
      <c r="S99" s="213"/>
      <c r="T99" s="138"/>
      <c r="U99" s="214"/>
      <c r="V99" s="214"/>
      <c r="W99" s="215"/>
      <c r="X99" s="214"/>
      <c r="Y99" s="216"/>
      <c r="Z99" s="12">
        <f t="shared" si="11"/>
        <v>0</v>
      </c>
      <c r="AA99" s="39">
        <f t="shared" si="12"/>
        <v>0</v>
      </c>
      <c r="AD99" s="214"/>
    </row>
    <row r="100" spans="2:30" s="98" customFormat="1" ht="15" customHeight="1" x14ac:dyDescent="0.2">
      <c r="B100" s="142" t="s">
        <v>409</v>
      </c>
      <c r="C100" s="142" t="s">
        <v>403</v>
      </c>
      <c r="D100" s="161" t="s">
        <v>427</v>
      </c>
      <c r="E100" s="205">
        <f>SUM(E101:E102)</f>
        <v>95</v>
      </c>
      <c r="F100" s="206"/>
      <c r="G100" s="206"/>
      <c r="H100" s="206"/>
      <c r="I100" s="45"/>
      <c r="J100" s="186"/>
      <c r="K100" s="204">
        <f>SUM(K101:K102)</f>
        <v>33</v>
      </c>
      <c r="L100" s="204">
        <f>SUM(L101:L102)</f>
        <v>23</v>
      </c>
      <c r="M100" s="202"/>
      <c r="N100" s="204">
        <f>SUM(N101:N102)</f>
        <v>39</v>
      </c>
      <c r="O100" s="223"/>
      <c r="P100" s="213"/>
      <c r="Q100" s="213"/>
      <c r="R100" s="213"/>
      <c r="S100" s="213"/>
      <c r="T100" s="140"/>
      <c r="U100" s="224"/>
      <c r="V100" s="224"/>
      <c r="W100" s="225"/>
      <c r="X100" s="224"/>
      <c r="Y100" s="226"/>
      <c r="Z100" s="12">
        <f t="shared" si="11"/>
        <v>95</v>
      </c>
      <c r="AA100" s="39">
        <f t="shared" si="12"/>
        <v>0</v>
      </c>
    </row>
    <row r="101" spans="2:30" s="217" customFormat="1" ht="15" customHeight="1" x14ac:dyDescent="0.2">
      <c r="B101" s="161"/>
      <c r="C101" s="142"/>
      <c r="D101" s="142" t="s">
        <v>126</v>
      </c>
      <c r="E101" s="108">
        <v>80</v>
      </c>
      <c r="F101" s="206"/>
      <c r="G101" s="206"/>
      <c r="H101" s="206"/>
      <c r="I101" s="45"/>
      <c r="J101" s="114"/>
      <c r="K101" s="112">
        <v>26</v>
      </c>
      <c r="L101" s="112">
        <v>17</v>
      </c>
      <c r="M101" s="210"/>
      <c r="N101" s="112">
        <v>37</v>
      </c>
      <c r="O101" s="111"/>
      <c r="P101" s="213"/>
      <c r="Q101" s="213"/>
      <c r="R101" s="212"/>
      <c r="S101" s="212"/>
      <c r="T101" s="138"/>
      <c r="U101" s="214"/>
      <c r="V101" s="214"/>
      <c r="W101" s="215"/>
      <c r="X101" s="214"/>
      <c r="Y101" s="216"/>
      <c r="Z101" s="12">
        <f t="shared" si="11"/>
        <v>80</v>
      </c>
      <c r="AA101" s="39">
        <f t="shared" si="12"/>
        <v>0</v>
      </c>
    </row>
    <row r="102" spans="2:30" s="217" customFormat="1" ht="15" customHeight="1" x14ac:dyDescent="0.2">
      <c r="B102" s="161"/>
      <c r="C102" s="142"/>
      <c r="D102" s="142" t="s">
        <v>127</v>
      </c>
      <c r="E102" s="108">
        <v>15</v>
      </c>
      <c r="F102" s="206"/>
      <c r="G102" s="206"/>
      <c r="H102" s="206"/>
      <c r="I102" s="45"/>
      <c r="J102" s="114"/>
      <c r="K102" s="112">
        <v>7</v>
      </c>
      <c r="L102" s="112">
        <v>6</v>
      </c>
      <c r="M102" s="210"/>
      <c r="N102" s="112">
        <v>2</v>
      </c>
      <c r="O102" s="111"/>
      <c r="P102" s="213"/>
      <c r="Q102" s="213"/>
      <c r="R102" s="212"/>
      <c r="S102" s="212"/>
      <c r="T102" s="138"/>
      <c r="U102" s="214"/>
      <c r="V102" s="214"/>
      <c r="W102" s="215"/>
      <c r="X102" s="214"/>
      <c r="Y102" s="216"/>
      <c r="Z102" s="12">
        <f t="shared" si="11"/>
        <v>15</v>
      </c>
      <c r="AA102" s="39">
        <f t="shared" si="12"/>
        <v>0</v>
      </c>
    </row>
    <row r="103" spans="2:30" s="217" customFormat="1" ht="15" customHeight="1" x14ac:dyDescent="0.2">
      <c r="B103" s="26"/>
      <c r="C103" s="77"/>
      <c r="D103" s="77"/>
      <c r="E103" s="135"/>
      <c r="F103" s="206"/>
      <c r="G103" s="206"/>
      <c r="H103" s="206"/>
      <c r="I103" s="45"/>
      <c r="J103" s="114"/>
      <c r="K103" s="112"/>
      <c r="L103" s="112"/>
      <c r="M103" s="112"/>
      <c r="N103" s="112"/>
      <c r="O103" s="111"/>
      <c r="P103" s="213"/>
      <c r="Q103" s="213"/>
      <c r="R103" s="212"/>
      <c r="S103" s="212"/>
      <c r="T103" s="138"/>
      <c r="U103" s="214"/>
      <c r="V103" s="214"/>
      <c r="W103" s="215"/>
      <c r="X103" s="214"/>
      <c r="Y103" s="216"/>
      <c r="Z103" s="12">
        <f t="shared" si="11"/>
        <v>0</v>
      </c>
      <c r="AA103" s="39">
        <f t="shared" si="12"/>
        <v>0</v>
      </c>
    </row>
    <row r="104" spans="2:30" s="217" customFormat="1" ht="15" customHeight="1" x14ac:dyDescent="0.2">
      <c r="B104" s="142" t="s">
        <v>409</v>
      </c>
      <c r="C104" s="142" t="s">
        <v>403</v>
      </c>
      <c r="D104" s="77" t="s">
        <v>617</v>
      </c>
      <c r="E104" s="221">
        <v>72</v>
      </c>
      <c r="F104" s="206"/>
      <c r="G104" s="206"/>
      <c r="H104" s="206"/>
      <c r="I104" s="45"/>
      <c r="J104" s="114"/>
      <c r="K104" s="112"/>
      <c r="L104" s="204">
        <v>36</v>
      </c>
      <c r="M104" s="189">
        <v>36</v>
      </c>
      <c r="N104" s="210"/>
      <c r="O104" s="111"/>
      <c r="P104" s="213"/>
      <c r="Q104" s="213"/>
      <c r="R104" s="212"/>
      <c r="S104" s="212"/>
      <c r="T104" s="138"/>
      <c r="U104" s="214"/>
      <c r="V104" s="214"/>
      <c r="W104" s="215"/>
      <c r="X104" s="214"/>
      <c r="Y104" s="216"/>
      <c r="Z104" s="12">
        <f t="shared" si="11"/>
        <v>72</v>
      </c>
      <c r="AA104" s="39">
        <f t="shared" si="12"/>
        <v>0</v>
      </c>
    </row>
    <row r="105" spans="2:30" s="217" customFormat="1" ht="15" customHeight="1" x14ac:dyDescent="0.2">
      <c r="B105" s="142"/>
      <c r="C105" s="142"/>
      <c r="D105" s="77" t="s">
        <v>404</v>
      </c>
      <c r="E105" s="108">
        <v>0</v>
      </c>
      <c r="F105" s="206"/>
      <c r="G105" s="206"/>
      <c r="H105" s="206"/>
      <c r="I105" s="45"/>
      <c r="J105" s="114"/>
      <c r="K105" s="112"/>
      <c r="L105" s="112">
        <v>0</v>
      </c>
      <c r="M105" s="197">
        <v>0</v>
      </c>
      <c r="N105" s="210"/>
      <c r="O105" s="111"/>
      <c r="P105" s="213"/>
      <c r="Q105" s="213"/>
      <c r="R105" s="212"/>
      <c r="S105" s="212"/>
      <c r="T105" s="138"/>
      <c r="U105" s="214"/>
      <c r="V105" s="214"/>
      <c r="W105" s="215"/>
      <c r="X105" s="214"/>
      <c r="Y105" s="216"/>
      <c r="Z105" s="12">
        <f t="shared" si="11"/>
        <v>0</v>
      </c>
      <c r="AA105" s="39">
        <f t="shared" si="12"/>
        <v>0</v>
      </c>
    </row>
    <row r="106" spans="2:30" s="217" customFormat="1" ht="15" customHeight="1" x14ac:dyDescent="0.2">
      <c r="B106" s="142"/>
      <c r="C106" s="142"/>
      <c r="D106" s="77" t="s">
        <v>405</v>
      </c>
      <c r="E106" s="108">
        <v>72</v>
      </c>
      <c r="F106" s="206"/>
      <c r="G106" s="206"/>
      <c r="H106" s="206"/>
      <c r="I106" s="45"/>
      <c r="J106" s="114"/>
      <c r="K106" s="112"/>
      <c r="L106" s="112">
        <v>36</v>
      </c>
      <c r="M106" s="197">
        <v>36</v>
      </c>
      <c r="N106" s="210"/>
      <c r="O106" s="111"/>
      <c r="P106" s="213"/>
      <c r="Q106" s="213"/>
      <c r="R106" s="212"/>
      <c r="S106" s="212"/>
      <c r="T106" s="138"/>
      <c r="U106" s="214"/>
      <c r="V106" s="214"/>
      <c r="W106" s="215"/>
      <c r="X106" s="214"/>
      <c r="Y106" s="216"/>
      <c r="Z106" s="12">
        <f t="shared" si="11"/>
        <v>72</v>
      </c>
      <c r="AA106" s="39">
        <f t="shared" si="12"/>
        <v>0</v>
      </c>
    </row>
    <row r="107" spans="2:30" s="217" customFormat="1" ht="15" customHeight="1" x14ac:dyDescent="0.2">
      <c r="B107" s="77"/>
      <c r="C107" s="77"/>
      <c r="D107" s="227"/>
      <c r="E107" s="135"/>
      <c r="F107" s="206"/>
      <c r="G107" s="206"/>
      <c r="H107" s="206"/>
      <c r="I107" s="45"/>
      <c r="J107" s="114"/>
      <c r="K107" s="112"/>
      <c r="L107" s="210"/>
      <c r="M107" s="112"/>
      <c r="N107" s="210"/>
      <c r="O107" s="111"/>
      <c r="P107" s="213"/>
      <c r="Q107" s="213"/>
      <c r="R107" s="212"/>
      <c r="S107" s="212"/>
      <c r="T107" s="138"/>
      <c r="U107" s="214"/>
      <c r="V107" s="214"/>
      <c r="W107" s="215"/>
      <c r="X107" s="214"/>
      <c r="Y107" s="216"/>
      <c r="Z107" s="12">
        <f t="shared" si="11"/>
        <v>0</v>
      </c>
      <c r="AA107" s="39">
        <f t="shared" si="12"/>
        <v>0</v>
      </c>
    </row>
    <row r="108" spans="2:30" ht="15" customHeight="1" x14ac:dyDescent="0.2">
      <c r="B108" s="142" t="s">
        <v>408</v>
      </c>
      <c r="C108" s="142" t="s">
        <v>572</v>
      </c>
      <c r="D108" s="254" t="s">
        <v>640</v>
      </c>
      <c r="E108" s="255">
        <v>95</v>
      </c>
      <c r="F108" s="110"/>
      <c r="G108" s="110"/>
      <c r="H108" s="110"/>
      <c r="I108" s="109"/>
      <c r="J108" s="110"/>
      <c r="K108" s="256"/>
      <c r="L108" s="159"/>
      <c r="M108" s="70">
        <f t="shared" ref="M108" si="14">SUM(M109:M110)</f>
        <v>45</v>
      </c>
      <c r="N108" s="70">
        <f>SUM(N109:N110)</f>
        <v>50</v>
      </c>
      <c r="O108" s="159"/>
      <c r="P108" s="257"/>
      <c r="Q108" s="71"/>
      <c r="R108" s="71"/>
      <c r="S108" s="124"/>
      <c r="T108" s="131"/>
      <c r="U108" s="98"/>
      <c r="V108" s="98"/>
      <c r="W108" s="82"/>
      <c r="X108" s="98"/>
      <c r="Y108" s="83"/>
      <c r="Z108" s="12">
        <f t="shared" si="11"/>
        <v>95</v>
      </c>
      <c r="AA108" s="39">
        <f t="shared" si="12"/>
        <v>0</v>
      </c>
    </row>
    <row r="109" spans="2:30" ht="15" customHeight="1" x14ac:dyDescent="0.2">
      <c r="B109" s="77"/>
      <c r="C109" s="142" t="s">
        <v>573</v>
      </c>
      <c r="D109" s="227" t="s">
        <v>193</v>
      </c>
      <c r="E109" s="258">
        <f>SUM(E108-E110)</f>
        <v>57</v>
      </c>
      <c r="F109" s="110"/>
      <c r="G109" s="110"/>
      <c r="H109" s="110"/>
      <c r="I109" s="109"/>
      <c r="J109" s="110"/>
      <c r="K109" s="256"/>
      <c r="L109" s="159"/>
      <c r="M109" s="122">
        <v>27</v>
      </c>
      <c r="N109" s="122">
        <v>30</v>
      </c>
      <c r="O109" s="159"/>
      <c r="P109" s="259"/>
      <c r="Q109" s="124"/>
      <c r="R109" s="124"/>
      <c r="T109" s="134"/>
      <c r="V109" s="98"/>
      <c r="W109" s="82"/>
      <c r="X109" s="98"/>
      <c r="Y109" s="83"/>
      <c r="Z109" s="39">
        <f t="shared" si="11"/>
        <v>57</v>
      </c>
      <c r="AA109" s="39">
        <f t="shared" si="12"/>
        <v>0</v>
      </c>
    </row>
    <row r="110" spans="2:30" ht="15" customHeight="1" x14ac:dyDescent="0.2">
      <c r="B110" s="77"/>
      <c r="C110" s="77"/>
      <c r="D110" s="227" t="s">
        <v>194</v>
      </c>
      <c r="E110" s="260">
        <f>SUM(E108*0.4)</f>
        <v>38</v>
      </c>
      <c r="F110" s="110"/>
      <c r="G110" s="110"/>
      <c r="H110" s="110"/>
      <c r="I110" s="109"/>
      <c r="J110" s="110"/>
      <c r="K110" s="256"/>
      <c r="L110" s="159"/>
      <c r="M110" s="122">
        <v>18</v>
      </c>
      <c r="N110" s="122">
        <v>20</v>
      </c>
      <c r="O110" s="159"/>
      <c r="P110" s="259"/>
      <c r="Q110" s="124"/>
      <c r="R110" s="124"/>
      <c r="T110" s="134"/>
      <c r="V110" s="98"/>
      <c r="W110" s="82"/>
      <c r="X110" s="98"/>
      <c r="Y110" s="83"/>
      <c r="Z110" s="39">
        <f t="shared" si="11"/>
        <v>38</v>
      </c>
      <c r="AA110" s="39">
        <f t="shared" si="12"/>
        <v>0</v>
      </c>
    </row>
    <row r="111" spans="2:30" s="217" customFormat="1" ht="15" customHeight="1" x14ac:dyDescent="0.2">
      <c r="B111" s="142"/>
      <c r="C111" s="142"/>
      <c r="D111" s="227"/>
      <c r="E111" s="108"/>
      <c r="F111" s="206"/>
      <c r="G111" s="206"/>
      <c r="H111" s="206"/>
      <c r="I111" s="45"/>
      <c r="J111" s="114"/>
      <c r="K111" s="112"/>
      <c r="L111" s="210"/>
      <c r="M111" s="210"/>
      <c r="N111" s="112"/>
      <c r="O111" s="111"/>
      <c r="P111" s="213"/>
      <c r="Q111" s="213"/>
      <c r="R111" s="212"/>
      <c r="S111" s="212"/>
      <c r="T111" s="138"/>
      <c r="U111" s="214"/>
      <c r="V111" s="214"/>
      <c r="W111" s="215"/>
      <c r="X111" s="214"/>
      <c r="Y111" s="216"/>
      <c r="Z111" s="39">
        <f t="shared" si="11"/>
        <v>0</v>
      </c>
      <c r="AA111" s="39">
        <f t="shared" si="12"/>
        <v>0</v>
      </c>
    </row>
    <row r="112" spans="2:30" s="98" customFormat="1" ht="15" customHeight="1" x14ac:dyDescent="0.2">
      <c r="B112" s="142" t="s">
        <v>57</v>
      </c>
      <c r="C112" s="142" t="s">
        <v>361</v>
      </c>
      <c r="D112" s="161" t="s">
        <v>610</v>
      </c>
      <c r="E112" s="205">
        <v>204</v>
      </c>
      <c r="F112" s="206"/>
      <c r="G112" s="206"/>
      <c r="H112" s="206"/>
      <c r="I112" s="45"/>
      <c r="J112" s="114"/>
      <c r="K112" s="228"/>
      <c r="L112" s="204">
        <v>25</v>
      </c>
      <c r="M112" s="189">
        <v>50</v>
      </c>
      <c r="N112" s="204">
        <v>50</v>
      </c>
      <c r="O112" s="336">
        <v>50</v>
      </c>
      <c r="P112" s="502">
        <f>SUM(P113:P114)</f>
        <v>29</v>
      </c>
      <c r="Q112" s="213"/>
      <c r="R112" s="213"/>
      <c r="S112" s="213"/>
      <c r="T112" s="138"/>
      <c r="U112" s="224"/>
      <c r="V112" s="224"/>
      <c r="W112" s="225"/>
      <c r="X112" s="224"/>
      <c r="Y112" s="226"/>
      <c r="Z112" s="39">
        <f t="shared" si="11"/>
        <v>204</v>
      </c>
      <c r="AA112" s="39">
        <f t="shared" si="12"/>
        <v>0</v>
      </c>
    </row>
    <row r="113" spans="2:29" ht="15" customHeight="1" x14ac:dyDescent="0.2">
      <c r="B113" s="77"/>
      <c r="C113" s="142"/>
      <c r="D113" s="77" t="s">
        <v>129</v>
      </c>
      <c r="E113" s="108">
        <f>SUM(E112-E114)</f>
        <v>122</v>
      </c>
      <c r="F113" s="206"/>
      <c r="G113" s="206"/>
      <c r="H113" s="206"/>
      <c r="I113" s="45"/>
      <c r="J113" s="114"/>
      <c r="K113" s="229"/>
      <c r="L113" s="112">
        <v>15</v>
      </c>
      <c r="M113" s="123">
        <v>30</v>
      </c>
      <c r="N113" s="113">
        <v>30</v>
      </c>
      <c r="O113" s="130">
        <v>30</v>
      </c>
      <c r="P113" s="212">
        <v>17</v>
      </c>
      <c r="Q113" s="213"/>
      <c r="R113" s="213"/>
      <c r="S113" s="212"/>
      <c r="T113" s="140"/>
      <c r="U113" s="230"/>
      <c r="V113" s="230"/>
      <c r="W113" s="225"/>
      <c r="X113" s="230"/>
      <c r="Y113" s="226"/>
      <c r="Z113" s="39">
        <f t="shared" si="11"/>
        <v>122</v>
      </c>
      <c r="AA113" s="39">
        <f t="shared" si="12"/>
        <v>0</v>
      </c>
    </row>
    <row r="114" spans="2:29" ht="15" customHeight="1" x14ac:dyDescent="0.2">
      <c r="B114" s="77"/>
      <c r="C114" s="142"/>
      <c r="D114" s="142" t="s">
        <v>130</v>
      </c>
      <c r="E114" s="108">
        <v>82</v>
      </c>
      <c r="F114" s="115"/>
      <c r="G114" s="115"/>
      <c r="H114" s="115"/>
      <c r="I114" s="231"/>
      <c r="J114" s="114"/>
      <c r="K114" s="229"/>
      <c r="L114" s="112">
        <v>10</v>
      </c>
      <c r="M114" s="123">
        <v>20</v>
      </c>
      <c r="N114" s="113">
        <v>20</v>
      </c>
      <c r="O114" s="130">
        <v>20</v>
      </c>
      <c r="P114" s="212">
        <v>12</v>
      </c>
      <c r="Q114" s="213"/>
      <c r="R114" s="213"/>
      <c r="S114" s="212"/>
      <c r="T114" s="140"/>
      <c r="U114" s="230"/>
      <c r="V114" s="230"/>
      <c r="W114" s="225"/>
      <c r="X114" s="230"/>
      <c r="Y114" s="226"/>
      <c r="Z114" s="39">
        <f t="shared" si="11"/>
        <v>82</v>
      </c>
      <c r="AA114" s="39">
        <f t="shared" si="12"/>
        <v>0</v>
      </c>
    </row>
    <row r="115" spans="2:29" ht="15" customHeight="1" x14ac:dyDescent="0.2">
      <c r="B115" s="142"/>
      <c r="C115" s="142"/>
      <c r="D115" s="227"/>
      <c r="E115" s="108"/>
      <c r="F115" s="115"/>
      <c r="G115" s="115"/>
      <c r="H115" s="115"/>
      <c r="I115" s="231"/>
      <c r="J115" s="115"/>
      <c r="K115" s="229"/>
      <c r="L115" s="112"/>
      <c r="M115" s="123"/>
      <c r="N115" s="113"/>
      <c r="O115" s="97"/>
      <c r="P115" s="213"/>
      <c r="Q115" s="213"/>
      <c r="R115" s="213"/>
      <c r="S115" s="212"/>
      <c r="T115" s="140"/>
      <c r="U115" s="230"/>
      <c r="V115" s="230"/>
      <c r="W115" s="225"/>
      <c r="X115" s="230"/>
      <c r="Y115" s="226"/>
      <c r="Z115" s="39">
        <f t="shared" si="11"/>
        <v>0</v>
      </c>
      <c r="AA115" s="39">
        <f t="shared" si="12"/>
        <v>0</v>
      </c>
    </row>
    <row r="116" spans="2:29" ht="15" customHeight="1" x14ac:dyDescent="0.2">
      <c r="B116" s="142" t="s">
        <v>56</v>
      </c>
      <c r="C116" s="142" t="s">
        <v>534</v>
      </c>
      <c r="D116" s="161" t="s">
        <v>428</v>
      </c>
      <c r="E116" s="205">
        <f>SUM(E117:E118)</f>
        <v>199</v>
      </c>
      <c r="F116" s="115"/>
      <c r="G116" s="115"/>
      <c r="H116" s="115"/>
      <c r="I116" s="231"/>
      <c r="J116" s="114"/>
      <c r="K116" s="198">
        <f>SUM(K117:K118)</f>
        <v>33</v>
      </c>
      <c r="L116" s="198">
        <f t="shared" ref="L116:N116" si="15">SUM(L117:L118)</f>
        <v>56</v>
      </c>
      <c r="M116" s="198">
        <f t="shared" si="15"/>
        <v>56</v>
      </c>
      <c r="N116" s="198">
        <f t="shared" si="15"/>
        <v>54</v>
      </c>
      <c r="O116" s="97"/>
      <c r="P116" s="213"/>
      <c r="Q116" s="213"/>
      <c r="R116" s="213"/>
      <c r="S116" s="212"/>
      <c r="T116" s="140"/>
      <c r="U116" s="230"/>
      <c r="V116" s="230"/>
      <c r="W116" s="225"/>
      <c r="X116" s="230"/>
      <c r="Y116" s="226"/>
      <c r="Z116" s="39">
        <f t="shared" si="11"/>
        <v>199</v>
      </c>
      <c r="AA116" s="39">
        <f t="shared" si="12"/>
        <v>0</v>
      </c>
    </row>
    <row r="117" spans="2:29" ht="15" customHeight="1" x14ac:dyDescent="0.2">
      <c r="B117" s="142"/>
      <c r="C117" s="142"/>
      <c r="D117" s="142" t="s">
        <v>125</v>
      </c>
      <c r="E117" s="108">
        <v>125</v>
      </c>
      <c r="F117" s="115"/>
      <c r="G117" s="115"/>
      <c r="H117" s="115"/>
      <c r="I117" s="231"/>
      <c r="J117" s="114"/>
      <c r="K117" s="200">
        <v>15</v>
      </c>
      <c r="L117" s="200">
        <v>37</v>
      </c>
      <c r="M117" s="200">
        <v>37</v>
      </c>
      <c r="N117" s="113">
        <v>36</v>
      </c>
      <c r="O117" s="97"/>
      <c r="P117" s="213"/>
      <c r="Q117" s="213"/>
      <c r="R117" s="213"/>
      <c r="S117" s="212"/>
      <c r="T117" s="140"/>
      <c r="U117" s="230"/>
      <c r="V117" s="230"/>
      <c r="W117" s="225"/>
      <c r="X117" s="230"/>
      <c r="Y117" s="226"/>
      <c r="Z117" s="39">
        <f t="shared" si="11"/>
        <v>125</v>
      </c>
      <c r="AA117" s="39">
        <f t="shared" si="12"/>
        <v>0</v>
      </c>
    </row>
    <row r="118" spans="2:29" ht="15" customHeight="1" x14ac:dyDescent="0.2">
      <c r="B118" s="142"/>
      <c r="C118" s="142"/>
      <c r="D118" s="142" t="s">
        <v>128</v>
      </c>
      <c r="E118" s="108">
        <v>74</v>
      </c>
      <c r="F118" s="115"/>
      <c r="G118" s="115"/>
      <c r="H118" s="115"/>
      <c r="I118" s="231"/>
      <c r="J118" s="114"/>
      <c r="K118" s="200">
        <v>18</v>
      </c>
      <c r="L118" s="122">
        <v>19</v>
      </c>
      <c r="M118" s="122">
        <v>19</v>
      </c>
      <c r="N118" s="113">
        <v>18</v>
      </c>
      <c r="O118" s="97"/>
      <c r="P118" s="213"/>
      <c r="Q118" s="213"/>
      <c r="R118" s="213"/>
      <c r="S118" s="212"/>
      <c r="T118" s="140"/>
      <c r="U118" s="230"/>
      <c r="V118" s="230"/>
      <c r="W118" s="225"/>
      <c r="X118" s="230"/>
      <c r="Y118" s="226"/>
      <c r="Z118" s="39">
        <f t="shared" si="11"/>
        <v>74</v>
      </c>
      <c r="AA118" s="39">
        <f t="shared" si="12"/>
        <v>0</v>
      </c>
    </row>
    <row r="119" spans="2:29" ht="15" customHeight="1" x14ac:dyDescent="0.2">
      <c r="B119" s="142"/>
      <c r="C119" s="142"/>
      <c r="D119" s="227"/>
      <c r="E119" s="108"/>
      <c r="F119" s="115"/>
      <c r="G119" s="115"/>
      <c r="H119" s="115"/>
      <c r="I119" s="231"/>
      <c r="J119" s="114"/>
      <c r="K119" s="159"/>
      <c r="L119" s="122"/>
      <c r="M119" s="122"/>
      <c r="N119" s="113"/>
      <c r="O119" s="97"/>
      <c r="P119" s="213"/>
      <c r="Q119" s="213"/>
      <c r="R119" s="213"/>
      <c r="S119" s="212"/>
      <c r="T119" s="140"/>
      <c r="U119" s="230"/>
      <c r="V119" s="230"/>
      <c r="W119" s="225"/>
      <c r="X119" s="230"/>
      <c r="Y119" s="226"/>
      <c r="Z119" s="39">
        <f t="shared" si="11"/>
        <v>0</v>
      </c>
      <c r="AA119" s="39">
        <f t="shared" si="12"/>
        <v>0</v>
      </c>
    </row>
    <row r="120" spans="2:29" ht="15" customHeight="1" x14ac:dyDescent="0.2">
      <c r="B120" s="142" t="s">
        <v>56</v>
      </c>
      <c r="C120" s="142" t="s">
        <v>534</v>
      </c>
      <c r="D120" s="161" t="s">
        <v>621</v>
      </c>
      <c r="E120" s="205">
        <v>77</v>
      </c>
      <c r="F120" s="115"/>
      <c r="G120" s="115"/>
      <c r="H120" s="115"/>
      <c r="I120" s="231"/>
      <c r="J120" s="114"/>
      <c r="K120" s="159"/>
      <c r="L120" s="81">
        <f>SUM(L121:L122)</f>
        <v>39</v>
      </c>
      <c r="M120" s="81">
        <f>SUM(M121:M122)</f>
        <v>38</v>
      </c>
      <c r="N120" s="113"/>
      <c r="O120" s="97"/>
      <c r="P120" s="213"/>
      <c r="Q120" s="213"/>
      <c r="R120" s="213"/>
      <c r="S120" s="212"/>
      <c r="T120" s="140"/>
      <c r="U120" s="230"/>
      <c r="V120" s="230"/>
      <c r="W120" s="225"/>
      <c r="X120" s="230"/>
      <c r="Y120" s="226"/>
      <c r="Z120" s="39">
        <f t="shared" si="11"/>
        <v>77</v>
      </c>
      <c r="AA120" s="39">
        <f t="shared" si="12"/>
        <v>0</v>
      </c>
    </row>
    <row r="121" spans="2:29" ht="15" customHeight="1" x14ac:dyDescent="0.2">
      <c r="B121" s="142"/>
      <c r="C121" s="142"/>
      <c r="D121" s="142" t="s">
        <v>125</v>
      </c>
      <c r="E121" s="108">
        <v>68</v>
      </c>
      <c r="F121" s="115"/>
      <c r="G121" s="115"/>
      <c r="H121" s="115"/>
      <c r="I121" s="231"/>
      <c r="J121" s="114"/>
      <c r="K121" s="159"/>
      <c r="L121" s="122">
        <v>34</v>
      </c>
      <c r="M121" s="122">
        <v>34</v>
      </c>
      <c r="N121" s="113"/>
      <c r="O121" s="97"/>
      <c r="P121" s="213"/>
      <c r="Q121" s="213"/>
      <c r="R121" s="213"/>
      <c r="S121" s="212"/>
      <c r="T121" s="140"/>
      <c r="U121" s="230"/>
      <c r="V121" s="230"/>
      <c r="W121" s="225"/>
      <c r="X121" s="230"/>
      <c r="Y121" s="226"/>
      <c r="Z121" s="39">
        <f t="shared" si="11"/>
        <v>68</v>
      </c>
      <c r="AA121" s="39">
        <f t="shared" si="12"/>
        <v>0</v>
      </c>
    </row>
    <row r="122" spans="2:29" ht="15" customHeight="1" x14ac:dyDescent="0.2">
      <c r="B122" s="142"/>
      <c r="C122" s="142"/>
      <c r="D122" s="142" t="s">
        <v>128</v>
      </c>
      <c r="E122" s="108">
        <v>9</v>
      </c>
      <c r="F122" s="115"/>
      <c r="G122" s="115"/>
      <c r="H122" s="115"/>
      <c r="I122" s="231"/>
      <c r="J122" s="114"/>
      <c r="K122" s="112"/>
      <c r="L122" s="112">
        <v>5</v>
      </c>
      <c r="M122" s="123">
        <v>4</v>
      </c>
      <c r="N122" s="113"/>
      <c r="O122" s="97"/>
      <c r="P122" s="213"/>
      <c r="Q122" s="213"/>
      <c r="R122" s="213"/>
      <c r="S122" s="212"/>
      <c r="T122" s="140"/>
      <c r="U122" s="230"/>
      <c r="V122" s="230"/>
      <c r="W122" s="225"/>
      <c r="X122" s="230"/>
      <c r="Y122" s="226"/>
      <c r="Z122" s="39">
        <f t="shared" si="11"/>
        <v>9</v>
      </c>
      <c r="AA122" s="39">
        <f t="shared" si="12"/>
        <v>0</v>
      </c>
    </row>
    <row r="123" spans="2:29" ht="15" customHeight="1" x14ac:dyDescent="0.2">
      <c r="B123" s="142"/>
      <c r="C123" s="142"/>
      <c r="D123" s="142"/>
      <c r="E123" s="108"/>
      <c r="F123" s="115"/>
      <c r="G123" s="115"/>
      <c r="H123" s="115"/>
      <c r="I123" s="231"/>
      <c r="J123" s="114"/>
      <c r="K123" s="112"/>
      <c r="L123" s="112"/>
      <c r="M123" s="123"/>
      <c r="N123" s="113"/>
      <c r="O123" s="97"/>
      <c r="P123" s="213"/>
      <c r="Q123" s="213"/>
      <c r="R123" s="213"/>
      <c r="S123" s="212"/>
      <c r="T123" s="140"/>
      <c r="U123" s="230"/>
      <c r="V123" s="230"/>
      <c r="W123" s="225"/>
      <c r="X123" s="230"/>
      <c r="Y123" s="226"/>
      <c r="Z123" s="39">
        <f t="shared" si="11"/>
        <v>0</v>
      </c>
      <c r="AA123" s="39">
        <f t="shared" si="12"/>
        <v>0</v>
      </c>
    </row>
    <row r="124" spans="2:29" s="234" customFormat="1" ht="15" customHeight="1" x14ac:dyDescent="0.2">
      <c r="B124" s="142" t="s">
        <v>56</v>
      </c>
      <c r="C124" s="142" t="s">
        <v>360</v>
      </c>
      <c r="D124" s="161" t="s">
        <v>428</v>
      </c>
      <c r="E124" s="205">
        <f>SUM(E125:E126)</f>
        <v>423</v>
      </c>
      <c r="F124" s="206"/>
      <c r="G124" s="206"/>
      <c r="H124" s="206"/>
      <c r="I124" s="45"/>
      <c r="J124" s="186"/>
      <c r="K124" s="204"/>
      <c r="L124" s="204"/>
      <c r="M124" s="204"/>
      <c r="N124" s="507"/>
      <c r="O124" s="204">
        <f t="shared" ref="O124:U124" si="16">SUM(O125:O126)</f>
        <v>62</v>
      </c>
      <c r="P124" s="357">
        <f t="shared" si="16"/>
        <v>61</v>
      </c>
      <c r="Q124" s="213">
        <f t="shared" si="16"/>
        <v>60</v>
      </c>
      <c r="R124" s="213">
        <f t="shared" si="16"/>
        <v>60</v>
      </c>
      <c r="S124" s="213">
        <f t="shared" si="16"/>
        <v>60</v>
      </c>
      <c r="T124" s="138">
        <f t="shared" si="16"/>
        <v>60</v>
      </c>
      <c r="U124" s="357">
        <f t="shared" si="16"/>
        <v>60</v>
      </c>
      <c r="V124" s="213"/>
      <c r="W124" s="233"/>
      <c r="X124" s="214"/>
      <c r="Y124" s="216"/>
      <c r="Z124" s="39">
        <f t="shared" si="11"/>
        <v>423</v>
      </c>
      <c r="AA124" s="39">
        <f t="shared" si="12"/>
        <v>0</v>
      </c>
    </row>
    <row r="125" spans="2:29" s="98" customFormat="1" ht="15" customHeight="1" x14ac:dyDescent="0.2">
      <c r="B125" s="77"/>
      <c r="C125" s="142"/>
      <c r="D125" s="142" t="s">
        <v>125</v>
      </c>
      <c r="E125" s="108">
        <v>296</v>
      </c>
      <c r="F125" s="206"/>
      <c r="G125" s="206"/>
      <c r="H125" s="206"/>
      <c r="I125" s="45"/>
      <c r="J125" s="114"/>
      <c r="K125" s="112"/>
      <c r="L125" s="112"/>
      <c r="M125" s="112"/>
      <c r="N125" s="202"/>
      <c r="O125" s="112">
        <v>43</v>
      </c>
      <c r="P125" s="885">
        <v>43</v>
      </c>
      <c r="Q125" s="115">
        <v>42</v>
      </c>
      <c r="R125" s="115">
        <v>42</v>
      </c>
      <c r="S125" s="115">
        <v>42</v>
      </c>
      <c r="T125" s="114">
        <v>42</v>
      </c>
      <c r="U125" s="359">
        <v>42</v>
      </c>
      <c r="V125" s="212"/>
      <c r="W125" s="235"/>
      <c r="X125" s="224"/>
      <c r="Y125" s="226"/>
      <c r="Z125" s="39">
        <f t="shared" si="11"/>
        <v>296</v>
      </c>
      <c r="AA125" s="39">
        <f t="shared" si="12"/>
        <v>0</v>
      </c>
    </row>
    <row r="126" spans="2:29" ht="15" customHeight="1" x14ac:dyDescent="0.2">
      <c r="B126" s="77"/>
      <c r="C126" s="142"/>
      <c r="D126" s="142" t="s">
        <v>128</v>
      </c>
      <c r="E126" s="108">
        <v>127</v>
      </c>
      <c r="F126" s="206"/>
      <c r="G126" s="206"/>
      <c r="H126" s="206"/>
      <c r="I126" s="45"/>
      <c r="J126" s="114"/>
      <c r="K126" s="112"/>
      <c r="L126" s="112"/>
      <c r="M126" s="112"/>
      <c r="N126" s="159"/>
      <c r="O126" s="112">
        <v>19</v>
      </c>
      <c r="P126" s="359">
        <v>18</v>
      </c>
      <c r="Q126" s="212">
        <v>18</v>
      </c>
      <c r="R126" s="212">
        <v>18</v>
      </c>
      <c r="S126" s="212">
        <v>18</v>
      </c>
      <c r="T126" s="140">
        <v>18</v>
      </c>
      <c r="U126" s="359">
        <v>18</v>
      </c>
      <c r="V126" s="141"/>
      <c r="W126" s="235"/>
      <c r="X126" s="230"/>
      <c r="Y126" s="226"/>
      <c r="Z126" s="39">
        <f t="shared" si="11"/>
        <v>127</v>
      </c>
      <c r="AA126" s="39">
        <f t="shared" si="12"/>
        <v>0</v>
      </c>
      <c r="AC126" s="230"/>
    </row>
    <row r="127" spans="2:29" s="217" customFormat="1" ht="15" customHeight="1" x14ac:dyDescent="0.2">
      <c r="B127" s="161"/>
      <c r="C127" s="142"/>
      <c r="D127" s="227"/>
      <c r="E127" s="108"/>
      <c r="F127" s="206"/>
      <c r="G127" s="206"/>
      <c r="H127" s="206"/>
      <c r="I127" s="45"/>
      <c r="J127" s="115"/>
      <c r="K127" s="236"/>
      <c r="L127" s="237"/>
      <c r="M127" s="237"/>
      <c r="N127" s="237"/>
      <c r="O127" s="909"/>
      <c r="P127" s="213"/>
      <c r="Q127" s="213"/>
      <c r="R127" s="212"/>
      <c r="S127" s="212"/>
      <c r="T127" s="138"/>
      <c r="U127" s="214"/>
      <c r="V127" s="214"/>
      <c r="W127" s="215"/>
      <c r="X127" s="214"/>
      <c r="Y127" s="216"/>
      <c r="Z127" s="39">
        <f t="shared" si="11"/>
        <v>0</v>
      </c>
      <c r="AA127" s="39">
        <f t="shared" si="12"/>
        <v>0</v>
      </c>
    </row>
    <row r="128" spans="2:29" s="217" customFormat="1" ht="15" customHeight="1" x14ac:dyDescent="0.2">
      <c r="B128" s="27"/>
      <c r="C128" s="84"/>
      <c r="D128" s="835" t="s">
        <v>494</v>
      </c>
      <c r="E128" s="239"/>
      <c r="F128" s="240"/>
      <c r="G128" s="240"/>
      <c r="H128" s="240"/>
      <c r="I128" s="241"/>
      <c r="J128" s="919"/>
      <c r="K128" s="243"/>
      <c r="L128" s="244"/>
      <c r="M128" s="244"/>
      <c r="N128" s="244"/>
      <c r="O128" s="242"/>
      <c r="P128" s="246"/>
      <c r="Q128" s="246"/>
      <c r="R128" s="247"/>
      <c r="S128" s="247"/>
      <c r="T128" s="248"/>
      <c r="U128" s="249"/>
      <c r="V128" s="250"/>
      <c r="W128" s="251"/>
      <c r="X128" s="250"/>
      <c r="Y128" s="252"/>
      <c r="Z128" s="39">
        <f t="shared" si="11"/>
        <v>0</v>
      </c>
      <c r="AA128" s="39">
        <f t="shared" si="12"/>
        <v>0</v>
      </c>
    </row>
    <row r="129" spans="2:27" s="217" customFormat="1" ht="15" customHeight="1" x14ac:dyDescent="0.2">
      <c r="B129" s="161"/>
      <c r="C129" s="142"/>
      <c r="D129" s="227"/>
      <c r="E129" s="108"/>
      <c r="F129" s="206"/>
      <c r="G129" s="206"/>
      <c r="H129" s="206"/>
      <c r="I129" s="45"/>
      <c r="J129" s="114"/>
      <c r="K129" s="229"/>
      <c r="L129" s="112"/>
      <c r="M129" s="112"/>
      <c r="N129" s="112"/>
      <c r="O129" s="111"/>
      <c r="P129" s="213"/>
      <c r="Q129" s="213"/>
      <c r="R129" s="212"/>
      <c r="S129" s="212"/>
      <c r="T129" s="138"/>
      <c r="U129" s="253"/>
      <c r="V129" s="214"/>
      <c r="W129" s="215"/>
      <c r="X129" s="214"/>
      <c r="Y129" s="216"/>
      <c r="Z129" s="39">
        <f t="shared" si="11"/>
        <v>0</v>
      </c>
      <c r="AA129" s="39">
        <f t="shared" si="12"/>
        <v>0</v>
      </c>
    </row>
    <row r="130" spans="2:27" ht="15" customHeight="1" x14ac:dyDescent="0.2">
      <c r="B130" s="77" t="s">
        <v>42</v>
      </c>
      <c r="C130" s="77" t="s">
        <v>560</v>
      </c>
      <c r="D130" s="127" t="s">
        <v>636</v>
      </c>
      <c r="E130" s="68">
        <v>68</v>
      </c>
      <c r="F130" s="110"/>
      <c r="J130" s="190"/>
      <c r="K130" s="122"/>
      <c r="L130" s="159"/>
      <c r="M130" s="81">
        <v>34</v>
      </c>
      <c r="N130" s="81">
        <v>34</v>
      </c>
      <c r="O130" s="136"/>
      <c r="T130" s="138"/>
      <c r="U130" s="139"/>
      <c r="W130" s="82"/>
      <c r="Y130" s="83"/>
      <c r="Z130" s="39">
        <f t="shared" si="11"/>
        <v>68</v>
      </c>
      <c r="AA130" s="39">
        <f t="shared" si="12"/>
        <v>0</v>
      </c>
    </row>
    <row r="131" spans="2:27" ht="15" customHeight="1" x14ac:dyDescent="0.2">
      <c r="B131" s="77"/>
      <c r="C131" s="77"/>
      <c r="D131" s="106" t="s">
        <v>358</v>
      </c>
      <c r="E131" s="135">
        <v>68</v>
      </c>
      <c r="F131" s="110"/>
      <c r="J131" s="199"/>
      <c r="K131" s="122"/>
      <c r="L131" s="159"/>
      <c r="M131" s="122">
        <v>34</v>
      </c>
      <c r="N131" s="122">
        <v>34</v>
      </c>
      <c r="O131" s="136"/>
      <c r="T131" s="140"/>
      <c r="U131" s="141"/>
      <c r="W131" s="82"/>
      <c r="Y131" s="83"/>
      <c r="Z131" s="39">
        <f t="shared" si="11"/>
        <v>68</v>
      </c>
      <c r="AA131" s="39">
        <f t="shared" si="12"/>
        <v>0</v>
      </c>
    </row>
    <row r="132" spans="2:27" ht="15" customHeight="1" x14ac:dyDescent="0.2">
      <c r="B132" s="77"/>
      <c r="C132" s="77"/>
      <c r="D132" s="106" t="s">
        <v>359</v>
      </c>
      <c r="E132" s="135">
        <v>0</v>
      </c>
      <c r="F132" s="110"/>
      <c r="J132" s="199"/>
      <c r="K132" s="122"/>
      <c r="L132" s="159"/>
      <c r="M132" s="122">
        <v>0</v>
      </c>
      <c r="N132" s="122">
        <v>0</v>
      </c>
      <c r="O132" s="136"/>
      <c r="T132" s="140"/>
      <c r="U132" s="141"/>
      <c r="W132" s="82"/>
      <c r="Y132" s="83"/>
      <c r="Z132" s="39">
        <f t="shared" si="11"/>
        <v>0</v>
      </c>
      <c r="AA132" s="39">
        <f t="shared" si="12"/>
        <v>0</v>
      </c>
    </row>
    <row r="133" spans="2:27" s="217" customFormat="1" ht="15" customHeight="1" x14ac:dyDescent="0.2">
      <c r="B133" s="26"/>
      <c r="C133" s="77"/>
      <c r="D133" s="227"/>
      <c r="E133" s="135"/>
      <c r="F133" s="206"/>
      <c r="G133" s="206"/>
      <c r="H133" s="206"/>
      <c r="I133" s="45"/>
      <c r="J133" s="115"/>
      <c r="K133" s="364"/>
      <c r="L133" s="112"/>
      <c r="M133" s="112"/>
      <c r="N133" s="112"/>
      <c r="O133" s="111"/>
      <c r="P133" s="213"/>
      <c r="Q133" s="213"/>
      <c r="R133" s="212"/>
      <c r="S133" s="212"/>
      <c r="T133" s="138"/>
      <c r="U133" s="214"/>
      <c r="V133" s="214"/>
      <c r="W133" s="215"/>
      <c r="X133" s="214"/>
      <c r="Y133" s="216"/>
      <c r="Z133" s="39">
        <f t="shared" si="11"/>
        <v>0</v>
      </c>
      <c r="AA133" s="39">
        <f t="shared" si="12"/>
        <v>0</v>
      </c>
    </row>
    <row r="134" spans="2:27" ht="15" customHeight="1" x14ac:dyDescent="0.2">
      <c r="B134" s="77" t="s">
        <v>54</v>
      </c>
      <c r="C134" s="77" t="s">
        <v>571</v>
      </c>
      <c r="D134" s="262" t="s">
        <v>430</v>
      </c>
      <c r="E134" s="263">
        <v>40</v>
      </c>
      <c r="F134" s="264"/>
      <c r="G134" s="79"/>
      <c r="H134" s="79"/>
      <c r="I134" s="80"/>
      <c r="K134" s="265"/>
      <c r="L134" s="122"/>
      <c r="M134" s="70">
        <v>20</v>
      </c>
      <c r="N134" s="70">
        <v>20</v>
      </c>
      <c r="O134" s="130"/>
      <c r="P134" s="124"/>
      <c r="T134" s="134"/>
      <c r="W134" s="82"/>
      <c r="Y134" s="83"/>
      <c r="Z134" s="39">
        <f t="shared" si="11"/>
        <v>40</v>
      </c>
      <c r="AA134" s="39">
        <f t="shared" si="12"/>
        <v>0</v>
      </c>
    </row>
    <row r="135" spans="2:27" ht="15" customHeight="1" x14ac:dyDescent="0.2">
      <c r="B135" s="77"/>
      <c r="C135" s="77"/>
      <c r="D135" s="266" t="s">
        <v>140</v>
      </c>
      <c r="E135" s="121">
        <f>SUM(E134-E136)</f>
        <v>28</v>
      </c>
      <c r="F135" s="110"/>
      <c r="G135" s="110"/>
      <c r="H135" s="110"/>
      <c r="I135" s="109"/>
      <c r="K135" s="256"/>
      <c r="L135" s="122"/>
      <c r="M135" s="123">
        <v>14</v>
      </c>
      <c r="N135" s="123">
        <v>14</v>
      </c>
      <c r="O135" s="136"/>
      <c r="P135" s="124"/>
      <c r="Q135" s="124"/>
      <c r="R135" s="124"/>
      <c r="S135" s="124"/>
      <c r="T135" s="131"/>
      <c r="W135" s="82"/>
      <c r="Y135" s="83"/>
      <c r="Z135" s="39">
        <f t="shared" si="11"/>
        <v>28</v>
      </c>
      <c r="AA135" s="39">
        <f t="shared" si="12"/>
        <v>0</v>
      </c>
    </row>
    <row r="136" spans="2:27" ht="15" customHeight="1" x14ac:dyDescent="0.2">
      <c r="B136" s="77"/>
      <c r="C136" s="77"/>
      <c r="D136" s="266" t="s">
        <v>141</v>
      </c>
      <c r="E136" s="121">
        <f>SUM(E134*0.3)</f>
        <v>12</v>
      </c>
      <c r="F136" s="110"/>
      <c r="G136" s="110"/>
      <c r="H136" s="110"/>
      <c r="I136" s="109"/>
      <c r="K136" s="256"/>
      <c r="L136" s="122"/>
      <c r="M136" s="123">
        <v>6</v>
      </c>
      <c r="N136" s="123">
        <v>6</v>
      </c>
      <c r="O136" s="136"/>
      <c r="P136" s="124"/>
      <c r="Q136" s="124"/>
      <c r="R136" s="124"/>
      <c r="S136" s="124"/>
      <c r="T136" s="131"/>
      <c r="W136" s="82"/>
      <c r="Y136" s="83"/>
      <c r="Z136" s="39">
        <f t="shared" si="11"/>
        <v>12</v>
      </c>
      <c r="AA136" s="39">
        <f t="shared" si="12"/>
        <v>0</v>
      </c>
    </row>
    <row r="137" spans="2:27" ht="15" customHeight="1" x14ac:dyDescent="0.2">
      <c r="B137" s="77"/>
      <c r="C137" s="77"/>
      <c r="D137" s="77"/>
      <c r="E137" s="121"/>
      <c r="F137" s="110"/>
      <c r="G137" s="110"/>
      <c r="H137" s="110"/>
      <c r="I137" s="109"/>
      <c r="J137" s="199"/>
      <c r="K137" s="123"/>
      <c r="L137" s="122"/>
      <c r="M137" s="122"/>
      <c r="N137" s="122"/>
      <c r="O137" s="136"/>
      <c r="P137" s="124"/>
      <c r="Q137" s="124"/>
      <c r="R137" s="124"/>
      <c r="S137" s="124"/>
      <c r="T137" s="131"/>
      <c r="W137" s="82"/>
      <c r="Y137" s="83"/>
      <c r="Z137" s="39">
        <f t="shared" si="11"/>
        <v>0</v>
      </c>
      <c r="AA137" s="39">
        <f t="shared" si="12"/>
        <v>0</v>
      </c>
    </row>
    <row r="138" spans="2:27" ht="15" customHeight="1" x14ac:dyDescent="0.2">
      <c r="B138" s="77" t="s">
        <v>495</v>
      </c>
      <c r="C138" s="77" t="s">
        <v>496</v>
      </c>
      <c r="D138" s="26" t="s">
        <v>521</v>
      </c>
      <c r="E138" s="68">
        <v>15</v>
      </c>
      <c r="F138" s="110"/>
      <c r="G138" s="110"/>
      <c r="H138" s="110"/>
      <c r="I138" s="109"/>
      <c r="J138" s="199"/>
      <c r="K138" s="123"/>
      <c r="L138" s="122"/>
      <c r="M138" s="70">
        <v>15</v>
      </c>
      <c r="N138" s="122"/>
      <c r="O138" s="136"/>
      <c r="P138" s="124"/>
      <c r="Q138" s="78"/>
      <c r="R138" s="124"/>
      <c r="S138" s="124"/>
      <c r="T138" s="131"/>
      <c r="W138" s="82"/>
      <c r="Y138" s="83"/>
      <c r="Z138" s="39">
        <f t="shared" si="11"/>
        <v>15</v>
      </c>
      <c r="AA138" s="39">
        <f t="shared" si="12"/>
        <v>0</v>
      </c>
    </row>
    <row r="139" spans="2:27" ht="15" customHeight="1" x14ac:dyDescent="0.2">
      <c r="B139" s="77"/>
      <c r="C139" s="77"/>
      <c r="D139" s="77" t="s">
        <v>497</v>
      </c>
      <c r="E139" s="121">
        <v>10</v>
      </c>
      <c r="F139" s="110"/>
      <c r="G139" s="110"/>
      <c r="H139" s="110"/>
      <c r="I139" s="109"/>
      <c r="J139" s="199"/>
      <c r="K139" s="123"/>
      <c r="L139" s="122"/>
      <c r="M139" s="123">
        <v>10</v>
      </c>
      <c r="N139" s="122"/>
      <c r="O139" s="136"/>
      <c r="P139" s="124"/>
      <c r="Q139" s="110"/>
      <c r="R139" s="124"/>
      <c r="S139" s="124"/>
      <c r="T139" s="131"/>
      <c r="W139" s="82"/>
      <c r="Y139" s="83"/>
      <c r="Z139" s="39">
        <f t="shared" ref="Z139:Z200" si="17">SUM(F139:Y139)</f>
        <v>10</v>
      </c>
      <c r="AA139" s="39">
        <f t="shared" ref="AA139:AA200" si="18">SUM(Z139-E139)</f>
        <v>0</v>
      </c>
    </row>
    <row r="140" spans="2:27" ht="15" customHeight="1" x14ac:dyDescent="0.2">
      <c r="B140" s="77"/>
      <c r="C140" s="77"/>
      <c r="D140" s="77" t="s">
        <v>497</v>
      </c>
      <c r="E140" s="121">
        <v>5</v>
      </c>
      <c r="F140" s="110"/>
      <c r="G140" s="110"/>
      <c r="H140" s="110"/>
      <c r="I140" s="109"/>
      <c r="J140" s="199"/>
      <c r="K140" s="123"/>
      <c r="L140" s="122"/>
      <c r="M140" s="123">
        <v>5</v>
      </c>
      <c r="N140" s="122"/>
      <c r="O140" s="136"/>
      <c r="P140" s="124"/>
      <c r="Q140" s="110"/>
      <c r="R140" s="124"/>
      <c r="S140" s="124"/>
      <c r="T140" s="131"/>
      <c r="W140" s="82"/>
      <c r="Y140" s="83"/>
      <c r="Z140" s="39">
        <f t="shared" si="17"/>
        <v>5</v>
      </c>
      <c r="AA140" s="39">
        <f t="shared" si="18"/>
        <v>0</v>
      </c>
    </row>
    <row r="141" spans="2:27" ht="15" customHeight="1" x14ac:dyDescent="0.2">
      <c r="B141" s="77"/>
      <c r="C141" s="77"/>
      <c r="D141" s="77"/>
      <c r="E141" s="121"/>
      <c r="F141" s="110"/>
      <c r="G141" s="110"/>
      <c r="H141" s="110"/>
      <c r="I141" s="109"/>
      <c r="J141" s="199"/>
      <c r="K141" s="123"/>
      <c r="L141" s="122"/>
      <c r="M141" s="122"/>
      <c r="N141" s="122"/>
      <c r="O141" s="136"/>
      <c r="P141" s="124"/>
      <c r="Q141" s="124"/>
      <c r="R141" s="124"/>
      <c r="S141" s="124"/>
      <c r="T141" s="131"/>
      <c r="W141" s="82"/>
      <c r="Y141" s="83"/>
      <c r="Z141" s="39">
        <f t="shared" si="17"/>
        <v>0</v>
      </c>
      <c r="AA141" s="39">
        <f t="shared" si="18"/>
        <v>0</v>
      </c>
    </row>
    <row r="142" spans="2:27" ht="15" customHeight="1" x14ac:dyDescent="0.2">
      <c r="B142" s="77" t="s">
        <v>212</v>
      </c>
      <c r="C142" s="77" t="s">
        <v>340</v>
      </c>
      <c r="D142" s="26" t="s">
        <v>207</v>
      </c>
      <c r="E142" s="68">
        <v>80</v>
      </c>
      <c r="F142" s="110"/>
      <c r="G142" s="110"/>
      <c r="H142" s="110"/>
      <c r="I142" s="109"/>
      <c r="J142" s="199"/>
      <c r="K142" s="81"/>
      <c r="L142" s="122"/>
      <c r="M142" s="122"/>
      <c r="N142" s="122"/>
      <c r="O142" s="136"/>
      <c r="P142" s="79">
        <v>40</v>
      </c>
      <c r="Q142" s="79">
        <v>40</v>
      </c>
      <c r="R142" s="124"/>
      <c r="S142" s="124"/>
      <c r="T142" s="131"/>
      <c r="W142" s="82"/>
      <c r="Y142" s="83"/>
      <c r="Z142" s="39">
        <f t="shared" si="17"/>
        <v>80</v>
      </c>
      <c r="AA142" s="39">
        <f t="shared" si="18"/>
        <v>0</v>
      </c>
    </row>
    <row r="143" spans="2:27" ht="15" customHeight="1" x14ac:dyDescent="0.2">
      <c r="B143" s="77"/>
      <c r="C143" s="77"/>
      <c r="D143" s="142" t="s">
        <v>208</v>
      </c>
      <c r="E143" s="121">
        <f>SUM(E142-E144)</f>
        <v>56</v>
      </c>
      <c r="F143" s="110"/>
      <c r="G143" s="110"/>
      <c r="H143" s="110"/>
      <c r="I143" s="109"/>
      <c r="J143" s="199"/>
      <c r="K143" s="122"/>
      <c r="L143" s="122"/>
      <c r="M143" s="122"/>
      <c r="N143" s="122"/>
      <c r="O143" s="136"/>
      <c r="P143" s="137">
        <v>28</v>
      </c>
      <c r="Q143" s="137">
        <v>28</v>
      </c>
      <c r="R143" s="124"/>
      <c r="S143" s="124"/>
      <c r="T143" s="131"/>
      <c r="W143" s="82"/>
      <c r="Y143" s="83"/>
      <c r="Z143" s="39">
        <f t="shared" si="17"/>
        <v>56</v>
      </c>
      <c r="AA143" s="39">
        <f t="shared" si="18"/>
        <v>0</v>
      </c>
    </row>
    <row r="144" spans="2:27" ht="15" customHeight="1" x14ac:dyDescent="0.2">
      <c r="B144" s="77"/>
      <c r="C144" s="77"/>
      <c r="D144" s="142" t="s">
        <v>209</v>
      </c>
      <c r="E144" s="121">
        <f>SUM(E142)*0.3</f>
        <v>24</v>
      </c>
      <c r="F144" s="110"/>
      <c r="G144" s="110"/>
      <c r="H144" s="110"/>
      <c r="I144" s="109"/>
      <c r="J144" s="199"/>
      <c r="K144" s="122"/>
      <c r="L144" s="122"/>
      <c r="M144" s="122"/>
      <c r="N144" s="122"/>
      <c r="O144" s="136"/>
      <c r="P144" s="137">
        <v>12</v>
      </c>
      <c r="Q144" s="137">
        <v>12</v>
      </c>
      <c r="R144" s="124"/>
      <c r="S144" s="124"/>
      <c r="T144" s="131"/>
      <c r="W144" s="82"/>
      <c r="Y144" s="83"/>
      <c r="Z144" s="39">
        <f t="shared" si="17"/>
        <v>24</v>
      </c>
      <c r="AA144" s="39">
        <f t="shared" si="18"/>
        <v>0</v>
      </c>
    </row>
    <row r="145" spans="2:27" ht="15" customHeight="1" x14ac:dyDescent="0.2">
      <c r="B145" s="77"/>
      <c r="C145" s="77"/>
      <c r="D145" s="77"/>
      <c r="E145" s="121"/>
      <c r="F145" s="110"/>
      <c r="G145" s="110"/>
      <c r="H145" s="110"/>
      <c r="I145" s="109"/>
      <c r="J145" s="199"/>
      <c r="K145" s="122"/>
      <c r="L145" s="122"/>
      <c r="M145" s="122"/>
      <c r="N145" s="122"/>
      <c r="O145" s="136"/>
      <c r="P145" s="124"/>
      <c r="Q145" s="124"/>
      <c r="R145" s="124"/>
      <c r="S145" s="124"/>
      <c r="T145" s="131"/>
      <c r="W145" s="82"/>
      <c r="Y145" s="83"/>
      <c r="Z145" s="39">
        <f t="shared" si="17"/>
        <v>0</v>
      </c>
      <c r="AA145" s="39">
        <f t="shared" si="18"/>
        <v>0</v>
      </c>
    </row>
    <row r="146" spans="2:27" ht="15" customHeight="1" x14ac:dyDescent="0.2">
      <c r="B146" s="77" t="s">
        <v>46</v>
      </c>
      <c r="C146" s="77" t="s">
        <v>575</v>
      </c>
      <c r="D146" s="262" t="s">
        <v>585</v>
      </c>
      <c r="E146" s="263">
        <v>25</v>
      </c>
      <c r="F146" s="264"/>
      <c r="G146" s="79"/>
      <c r="H146" s="79"/>
      <c r="I146" s="80"/>
      <c r="J146" s="261"/>
      <c r="K146" s="70"/>
      <c r="L146" s="81"/>
      <c r="M146" s="81"/>
      <c r="N146" s="122"/>
      <c r="O146" s="122"/>
      <c r="P146" s="128"/>
      <c r="Q146" s="71">
        <f t="shared" ref="Q146" si="19">SUM(Q147:Q148)</f>
        <v>25</v>
      </c>
      <c r="R146" s="133"/>
      <c r="S146" s="133"/>
      <c r="T146" s="201"/>
      <c r="W146" s="82"/>
      <c r="Y146" s="83"/>
      <c r="Z146" s="39">
        <f t="shared" si="17"/>
        <v>25</v>
      </c>
      <c r="AA146" s="39">
        <f t="shared" si="18"/>
        <v>0</v>
      </c>
    </row>
    <row r="147" spans="2:27" ht="15" customHeight="1" x14ac:dyDescent="0.2">
      <c r="B147" s="142"/>
      <c r="C147" s="142"/>
      <c r="D147" s="266" t="s">
        <v>578</v>
      </c>
      <c r="E147" s="143">
        <f>SUM(E146-E148)</f>
        <v>15</v>
      </c>
      <c r="F147" s="110"/>
      <c r="G147" s="110"/>
      <c r="H147" s="110"/>
      <c r="I147" s="109"/>
      <c r="J147" s="199"/>
      <c r="K147" s="123"/>
      <c r="L147" s="122"/>
      <c r="M147" s="122"/>
      <c r="N147" s="122"/>
      <c r="O147" s="122"/>
      <c r="P147" s="267"/>
      <c r="Q147" s="124">
        <v>15</v>
      </c>
      <c r="R147" s="124"/>
      <c r="S147" s="124"/>
      <c r="T147" s="131"/>
      <c r="W147" s="82"/>
      <c r="Y147" s="83"/>
      <c r="Z147" s="39">
        <f t="shared" si="17"/>
        <v>15</v>
      </c>
      <c r="AA147" s="39">
        <f t="shared" si="18"/>
        <v>0</v>
      </c>
    </row>
    <row r="148" spans="2:27" ht="15" customHeight="1" x14ac:dyDescent="0.2">
      <c r="B148" s="142"/>
      <c r="C148" s="142"/>
      <c r="D148" s="266" t="s">
        <v>577</v>
      </c>
      <c r="E148" s="143">
        <f>SUM(E146*0.4)</f>
        <v>10</v>
      </c>
      <c r="F148" s="110"/>
      <c r="G148" s="110"/>
      <c r="H148" s="110"/>
      <c r="I148" s="109"/>
      <c r="J148" s="199"/>
      <c r="K148" s="123"/>
      <c r="L148" s="122"/>
      <c r="M148" s="122"/>
      <c r="N148" s="122"/>
      <c r="O148" s="122"/>
      <c r="P148" s="267"/>
      <c r="Q148" s="124">
        <v>10</v>
      </c>
      <c r="R148" s="124"/>
      <c r="S148" s="124"/>
      <c r="T148" s="131"/>
      <c r="W148" s="82"/>
      <c r="Y148" s="83"/>
      <c r="Z148" s="39">
        <f t="shared" si="17"/>
        <v>10</v>
      </c>
      <c r="AA148" s="39">
        <f t="shared" si="18"/>
        <v>0</v>
      </c>
    </row>
    <row r="149" spans="2:27" ht="15" customHeight="1" x14ac:dyDescent="0.2">
      <c r="B149" s="77"/>
      <c r="C149" s="77"/>
      <c r="D149" s="77"/>
      <c r="E149" s="121"/>
      <c r="F149" s="110"/>
      <c r="G149" s="110"/>
      <c r="H149" s="110"/>
      <c r="I149" s="109"/>
      <c r="J149" s="199"/>
      <c r="K149" s="122"/>
      <c r="L149" s="122"/>
      <c r="M149" s="122"/>
      <c r="N149" s="122"/>
      <c r="O149" s="136"/>
      <c r="P149" s="124"/>
      <c r="Q149" s="124"/>
      <c r="R149" s="124"/>
      <c r="S149" s="124"/>
      <c r="T149" s="131"/>
      <c r="W149" s="82"/>
      <c r="Y149" s="83"/>
      <c r="Z149" s="39">
        <f t="shared" si="17"/>
        <v>0</v>
      </c>
      <c r="AA149" s="39">
        <f t="shared" si="18"/>
        <v>0</v>
      </c>
    </row>
    <row r="150" spans="2:27" ht="15" customHeight="1" x14ac:dyDescent="0.2">
      <c r="B150" s="77" t="s">
        <v>58</v>
      </c>
      <c r="C150" s="142" t="s">
        <v>576</v>
      </c>
      <c r="D150" s="77" t="s">
        <v>584</v>
      </c>
      <c r="E150" s="68">
        <v>60</v>
      </c>
      <c r="F150" s="110"/>
      <c r="G150" s="110"/>
      <c r="H150" s="110"/>
      <c r="I150" s="109"/>
      <c r="J150" s="190"/>
      <c r="K150" s="123"/>
      <c r="L150" s="122"/>
      <c r="M150" s="122"/>
      <c r="N150" s="122"/>
      <c r="O150" s="122"/>
      <c r="P150" s="128"/>
      <c r="Q150" s="71">
        <f t="shared" ref="Q150" si="20">SUM(Q151:Q152)</f>
        <v>60</v>
      </c>
      <c r="R150" s="124"/>
      <c r="S150" s="124"/>
      <c r="T150" s="134"/>
      <c r="W150" s="82"/>
      <c r="Y150" s="83"/>
      <c r="Z150" s="39">
        <f t="shared" si="17"/>
        <v>60</v>
      </c>
      <c r="AA150" s="39">
        <f t="shared" si="18"/>
        <v>0</v>
      </c>
    </row>
    <row r="151" spans="2:27" ht="15" customHeight="1" x14ac:dyDescent="0.2">
      <c r="B151" s="120"/>
      <c r="C151" s="142"/>
      <c r="D151" s="77" t="s">
        <v>254</v>
      </c>
      <c r="E151" s="143">
        <f>SUM(E150-E152)</f>
        <v>36</v>
      </c>
      <c r="F151" s="110"/>
      <c r="G151" s="110"/>
      <c r="H151" s="110"/>
      <c r="I151" s="109"/>
      <c r="J151" s="199"/>
      <c r="K151" s="123"/>
      <c r="L151" s="122"/>
      <c r="M151" s="122"/>
      <c r="N151" s="122"/>
      <c r="O151" s="122"/>
      <c r="P151" s="267"/>
      <c r="Q151" s="124">
        <v>36</v>
      </c>
      <c r="R151" s="124"/>
      <c r="S151" s="124"/>
      <c r="T151" s="131"/>
      <c r="W151" s="82"/>
      <c r="Y151" s="83"/>
      <c r="Z151" s="39">
        <f t="shared" si="17"/>
        <v>36</v>
      </c>
      <c r="AA151" s="39">
        <f t="shared" si="18"/>
        <v>0</v>
      </c>
    </row>
    <row r="152" spans="2:27" ht="15" customHeight="1" x14ac:dyDescent="0.2">
      <c r="B152" s="142"/>
      <c r="C152" s="142"/>
      <c r="D152" s="77" t="s">
        <v>144</v>
      </c>
      <c r="E152" s="143">
        <f>SUM(E150*0.4)</f>
        <v>24</v>
      </c>
      <c r="F152" s="110"/>
      <c r="G152" s="110"/>
      <c r="H152" s="110"/>
      <c r="I152" s="109"/>
      <c r="J152" s="199"/>
      <c r="K152" s="123"/>
      <c r="L152" s="122"/>
      <c r="M152" s="122"/>
      <c r="N152" s="122"/>
      <c r="O152" s="122"/>
      <c r="P152" s="267"/>
      <c r="Q152" s="124">
        <v>24</v>
      </c>
      <c r="R152" s="124"/>
      <c r="S152" s="124"/>
      <c r="T152" s="131"/>
      <c r="W152" s="82"/>
      <c r="Y152" s="83"/>
      <c r="Z152" s="39">
        <f t="shared" si="17"/>
        <v>24</v>
      </c>
      <c r="AA152" s="39">
        <f t="shared" si="18"/>
        <v>0</v>
      </c>
    </row>
    <row r="153" spans="2:27" ht="15" customHeight="1" x14ac:dyDescent="0.2">
      <c r="B153" s="77"/>
      <c r="C153" s="77"/>
      <c r="D153" s="77"/>
      <c r="E153" s="121"/>
      <c r="F153" s="110"/>
      <c r="G153" s="110"/>
      <c r="H153" s="110"/>
      <c r="I153" s="109"/>
      <c r="J153" s="199"/>
      <c r="K153" s="122"/>
      <c r="L153" s="122"/>
      <c r="M153" s="122"/>
      <c r="N153" s="122"/>
      <c r="O153" s="136"/>
      <c r="P153" s="124"/>
      <c r="Q153" s="124"/>
      <c r="R153" s="124"/>
      <c r="S153" s="124"/>
      <c r="T153" s="131"/>
      <c r="W153" s="82"/>
      <c r="Y153" s="83"/>
      <c r="Z153" s="39">
        <f t="shared" si="17"/>
        <v>0</v>
      </c>
      <c r="AA153" s="39">
        <f t="shared" si="18"/>
        <v>0</v>
      </c>
    </row>
    <row r="154" spans="2:27" ht="15" customHeight="1" x14ac:dyDescent="0.2">
      <c r="B154" s="77" t="s">
        <v>114</v>
      </c>
      <c r="C154" s="142" t="s">
        <v>574</v>
      </c>
      <c r="D154" s="26" t="s">
        <v>431</v>
      </c>
      <c r="E154" s="68">
        <v>70</v>
      </c>
      <c r="F154" s="78"/>
      <c r="G154" s="78"/>
      <c r="H154" s="78"/>
      <c r="I154" s="61"/>
      <c r="J154" s="261"/>
      <c r="K154" s="70"/>
      <c r="L154" s="81"/>
      <c r="M154" s="159"/>
      <c r="N154" s="159"/>
      <c r="O154" s="122"/>
      <c r="P154" s="493">
        <f>SUM(P155:P156)</f>
        <v>70</v>
      </c>
      <c r="Q154" s="71"/>
      <c r="R154" s="71"/>
      <c r="S154" s="124"/>
      <c r="T154" s="134"/>
      <c r="W154" s="82"/>
      <c r="Y154" s="83"/>
      <c r="Z154" s="39">
        <f t="shared" si="17"/>
        <v>70</v>
      </c>
      <c r="AA154" s="39">
        <f t="shared" si="18"/>
        <v>0</v>
      </c>
    </row>
    <row r="155" spans="2:27" ht="15" customHeight="1" x14ac:dyDescent="0.2">
      <c r="B155" s="142"/>
      <c r="C155" s="142"/>
      <c r="D155" s="77" t="s">
        <v>143</v>
      </c>
      <c r="E155" s="143">
        <f>SUM(E154-E156)</f>
        <v>42</v>
      </c>
      <c r="F155" s="110"/>
      <c r="G155" s="110"/>
      <c r="H155" s="110"/>
      <c r="I155" s="109"/>
      <c r="J155" s="199"/>
      <c r="K155" s="123"/>
      <c r="L155" s="122"/>
      <c r="M155" s="159"/>
      <c r="N155" s="159"/>
      <c r="O155" s="122"/>
      <c r="P155" s="259">
        <v>42</v>
      </c>
      <c r="Q155" s="124"/>
      <c r="R155" s="124"/>
      <c r="S155" s="124"/>
      <c r="T155" s="131"/>
      <c r="W155" s="82"/>
      <c r="Y155" s="83"/>
      <c r="Z155" s="39">
        <f t="shared" si="17"/>
        <v>42</v>
      </c>
      <c r="AA155" s="39">
        <f t="shared" si="18"/>
        <v>0</v>
      </c>
    </row>
    <row r="156" spans="2:27" ht="15" customHeight="1" x14ac:dyDescent="0.2">
      <c r="B156" s="142"/>
      <c r="C156" s="142"/>
      <c r="D156" s="77" t="s">
        <v>142</v>
      </c>
      <c r="E156" s="143">
        <f>SUM(E154*0.4)</f>
        <v>28</v>
      </c>
      <c r="F156" s="110"/>
      <c r="G156" s="110"/>
      <c r="H156" s="110"/>
      <c r="I156" s="109"/>
      <c r="J156" s="199"/>
      <c r="K156" s="123"/>
      <c r="L156" s="122"/>
      <c r="M156" s="159"/>
      <c r="N156" s="159"/>
      <c r="O156" s="122"/>
      <c r="P156" s="995">
        <v>28</v>
      </c>
      <c r="Q156" s="124"/>
      <c r="R156" s="124"/>
      <c r="S156" s="124"/>
      <c r="T156" s="131"/>
      <c r="W156" s="82"/>
      <c r="Y156" s="83"/>
      <c r="Z156" s="39">
        <f t="shared" si="17"/>
        <v>28</v>
      </c>
      <c r="AA156" s="39">
        <f t="shared" si="18"/>
        <v>0</v>
      </c>
    </row>
    <row r="157" spans="2:27" ht="15" customHeight="1" x14ac:dyDescent="0.2">
      <c r="B157" s="142"/>
      <c r="C157" s="142"/>
      <c r="D157" s="142"/>
      <c r="E157" s="143"/>
      <c r="F157" s="110"/>
      <c r="G157" s="110"/>
      <c r="H157" s="110"/>
      <c r="I157" s="109"/>
      <c r="J157" s="199"/>
      <c r="K157" s="123"/>
      <c r="L157" s="122"/>
      <c r="M157" s="122"/>
      <c r="N157" s="122"/>
      <c r="O157" s="136"/>
      <c r="P157" s="124"/>
      <c r="Q157" s="124"/>
      <c r="R157" s="124"/>
      <c r="S157" s="124"/>
      <c r="T157" s="131"/>
      <c r="W157" s="82"/>
      <c r="Y157" s="83"/>
      <c r="Z157" s="39">
        <f t="shared" si="17"/>
        <v>0</v>
      </c>
      <c r="AA157" s="39">
        <f t="shared" si="18"/>
        <v>0</v>
      </c>
    </row>
    <row r="158" spans="2:27" ht="15" customHeight="1" x14ac:dyDescent="0.2">
      <c r="B158" s="77"/>
      <c r="C158" s="77" t="s">
        <v>613</v>
      </c>
      <c r="D158" s="26" t="s">
        <v>614</v>
      </c>
      <c r="E158" s="68">
        <v>53</v>
      </c>
      <c r="F158" s="110"/>
      <c r="G158" s="110"/>
      <c r="H158" s="110"/>
      <c r="I158" s="109"/>
      <c r="J158" s="199"/>
      <c r="K158" s="123"/>
      <c r="L158" s="122"/>
      <c r="M158" s="159"/>
      <c r="N158" s="81">
        <v>53</v>
      </c>
      <c r="O158" s="136"/>
      <c r="P158" s="124"/>
      <c r="Q158" s="124"/>
      <c r="R158" s="124"/>
      <c r="S158" s="124"/>
      <c r="T158" s="131"/>
      <c r="W158" s="82"/>
      <c r="Y158" s="83"/>
      <c r="Z158" s="39">
        <f t="shared" si="17"/>
        <v>53</v>
      </c>
      <c r="AA158" s="39">
        <f t="shared" si="18"/>
        <v>0</v>
      </c>
    </row>
    <row r="159" spans="2:27" ht="15" customHeight="1" x14ac:dyDescent="0.2">
      <c r="B159" s="77"/>
      <c r="C159" s="77"/>
      <c r="D159" s="77" t="s">
        <v>615</v>
      </c>
      <c r="E159" s="121">
        <v>37</v>
      </c>
      <c r="F159" s="110"/>
      <c r="G159" s="110"/>
      <c r="H159" s="110"/>
      <c r="I159" s="109"/>
      <c r="J159" s="199"/>
      <c r="K159" s="123"/>
      <c r="L159" s="122"/>
      <c r="M159" s="159"/>
      <c r="N159" s="122">
        <v>37</v>
      </c>
      <c r="O159" s="136"/>
      <c r="P159" s="124"/>
      <c r="Q159" s="124"/>
      <c r="R159" s="124"/>
      <c r="S159" s="124"/>
      <c r="T159" s="131"/>
      <c r="W159" s="82"/>
      <c r="Y159" s="83"/>
      <c r="Z159" s="39">
        <f t="shared" si="17"/>
        <v>37</v>
      </c>
      <c r="AA159" s="39">
        <f t="shared" si="18"/>
        <v>0</v>
      </c>
    </row>
    <row r="160" spans="2:27" ht="15" customHeight="1" x14ac:dyDescent="0.2">
      <c r="B160" s="77"/>
      <c r="C160" s="77"/>
      <c r="D160" s="77" t="s">
        <v>616</v>
      </c>
      <c r="E160" s="121">
        <v>16</v>
      </c>
      <c r="F160" s="110"/>
      <c r="G160" s="110"/>
      <c r="H160" s="110"/>
      <c r="I160" s="109"/>
      <c r="J160" s="199"/>
      <c r="K160" s="123"/>
      <c r="L160" s="122"/>
      <c r="M160" s="159"/>
      <c r="N160" s="122">
        <v>16</v>
      </c>
      <c r="O160" s="136"/>
      <c r="P160" s="124"/>
      <c r="Q160" s="124"/>
      <c r="R160" s="124"/>
      <c r="S160" s="124"/>
      <c r="T160" s="131"/>
      <c r="W160" s="82"/>
      <c r="Y160" s="83"/>
      <c r="Z160" s="39">
        <f t="shared" si="17"/>
        <v>16</v>
      </c>
      <c r="AA160" s="39">
        <f t="shared" si="18"/>
        <v>0</v>
      </c>
    </row>
    <row r="161" spans="2:27" ht="15" customHeight="1" x14ac:dyDescent="0.2">
      <c r="B161" s="77"/>
      <c r="C161" s="77"/>
      <c r="D161" s="77"/>
      <c r="E161" s="121"/>
      <c r="F161" s="110"/>
      <c r="G161" s="110"/>
      <c r="H161" s="110"/>
      <c r="I161" s="109"/>
      <c r="J161" s="199"/>
      <c r="K161" s="123"/>
      <c r="L161" s="122"/>
      <c r="M161" s="122"/>
      <c r="N161" s="122"/>
      <c r="O161" s="136"/>
      <c r="P161" s="124"/>
      <c r="Q161" s="124"/>
      <c r="R161" s="124"/>
      <c r="S161" s="124"/>
      <c r="T161" s="131"/>
      <c r="W161" s="82"/>
      <c r="Y161" s="83"/>
      <c r="Z161" s="39">
        <f t="shared" si="17"/>
        <v>0</v>
      </c>
      <c r="AA161" s="39">
        <f t="shared" si="18"/>
        <v>0</v>
      </c>
    </row>
    <row r="162" spans="2:27" ht="15" customHeight="1" x14ac:dyDescent="0.2">
      <c r="B162" s="142" t="s">
        <v>547</v>
      </c>
      <c r="C162" s="142" t="s">
        <v>588</v>
      </c>
      <c r="D162" s="161" t="s">
        <v>586</v>
      </c>
      <c r="E162" s="162">
        <v>70</v>
      </c>
      <c r="F162" s="110"/>
      <c r="G162" s="110"/>
      <c r="H162" s="110"/>
      <c r="I162" s="109"/>
      <c r="J162" s="199"/>
      <c r="K162" s="123"/>
      <c r="L162" s="122"/>
      <c r="M162" s="81"/>
      <c r="N162" s="81">
        <v>70</v>
      </c>
      <c r="O162" s="136"/>
      <c r="P162" s="124"/>
      <c r="Q162" s="124"/>
      <c r="R162" s="124"/>
      <c r="S162" s="124"/>
      <c r="T162" s="131"/>
      <c r="W162" s="82"/>
      <c r="Y162" s="83"/>
      <c r="Z162" s="39">
        <f t="shared" si="17"/>
        <v>70</v>
      </c>
      <c r="AA162" s="39">
        <f t="shared" si="18"/>
        <v>0</v>
      </c>
    </row>
    <row r="163" spans="2:27" ht="15" customHeight="1" x14ac:dyDescent="0.2">
      <c r="B163" s="142" t="s">
        <v>579</v>
      </c>
      <c r="C163" s="142" t="s">
        <v>589</v>
      </c>
      <c r="D163" s="142" t="s">
        <v>548</v>
      </c>
      <c r="E163" s="143">
        <v>49</v>
      </c>
      <c r="F163" s="110"/>
      <c r="G163" s="110"/>
      <c r="H163" s="110"/>
      <c r="I163" s="109"/>
      <c r="J163" s="199"/>
      <c r="K163" s="123"/>
      <c r="L163" s="122"/>
      <c r="M163" s="122"/>
      <c r="N163" s="122">
        <v>49</v>
      </c>
      <c r="O163" s="136"/>
      <c r="P163" s="124"/>
      <c r="Q163" s="124"/>
      <c r="R163" s="124"/>
      <c r="S163" s="124"/>
      <c r="T163" s="131"/>
      <c r="W163" s="82"/>
      <c r="Y163" s="83"/>
      <c r="Z163" s="39">
        <f t="shared" si="17"/>
        <v>49</v>
      </c>
      <c r="AA163" s="39">
        <f t="shared" si="18"/>
        <v>0</v>
      </c>
    </row>
    <row r="164" spans="2:27" ht="15" customHeight="1" x14ac:dyDescent="0.2">
      <c r="B164" s="142"/>
      <c r="C164" s="142"/>
      <c r="D164" s="142" t="s">
        <v>549</v>
      </c>
      <c r="E164" s="143">
        <v>21</v>
      </c>
      <c r="F164" s="110"/>
      <c r="G164" s="110"/>
      <c r="H164" s="110"/>
      <c r="I164" s="109"/>
      <c r="J164" s="199"/>
      <c r="K164" s="123"/>
      <c r="L164" s="122"/>
      <c r="M164" s="122"/>
      <c r="N164" s="122">
        <v>21</v>
      </c>
      <c r="O164" s="136"/>
      <c r="P164" s="124"/>
      <c r="Q164" s="124"/>
      <c r="R164" s="124"/>
      <c r="S164" s="124"/>
      <c r="T164" s="131"/>
      <c r="W164" s="82"/>
      <c r="Y164" s="83"/>
      <c r="Z164" s="39">
        <f t="shared" si="17"/>
        <v>21</v>
      </c>
      <c r="AA164" s="39">
        <f t="shared" si="18"/>
        <v>0</v>
      </c>
    </row>
    <row r="165" spans="2:27" ht="15" customHeight="1" x14ac:dyDescent="0.2">
      <c r="B165" s="142"/>
      <c r="C165" s="142"/>
      <c r="D165" s="142"/>
      <c r="E165" s="143"/>
      <c r="F165" s="110"/>
      <c r="G165" s="110"/>
      <c r="H165" s="110"/>
      <c r="I165" s="109"/>
      <c r="J165" s="199"/>
      <c r="K165" s="123"/>
      <c r="L165" s="122"/>
      <c r="M165" s="122"/>
      <c r="N165" s="122"/>
      <c r="O165" s="136"/>
      <c r="P165" s="124"/>
      <c r="Q165" s="124"/>
      <c r="R165" s="124"/>
      <c r="S165" s="124"/>
      <c r="T165" s="131"/>
      <c r="W165" s="82"/>
      <c r="Y165" s="83"/>
      <c r="Z165" s="39">
        <f t="shared" si="17"/>
        <v>0</v>
      </c>
      <c r="AA165" s="39">
        <f t="shared" si="18"/>
        <v>0</v>
      </c>
    </row>
    <row r="166" spans="2:27" ht="15" customHeight="1" x14ac:dyDescent="0.2">
      <c r="B166" s="77"/>
      <c r="C166" s="77" t="s">
        <v>587</v>
      </c>
      <c r="D166" s="26" t="s">
        <v>594</v>
      </c>
      <c r="E166" s="68">
        <f>SUM(E167:E168)</f>
        <v>100</v>
      </c>
      <c r="F166" s="110"/>
      <c r="G166" s="110"/>
      <c r="H166" s="110"/>
      <c r="I166" s="109"/>
      <c r="J166" s="199"/>
      <c r="K166" s="123"/>
      <c r="L166" s="122"/>
      <c r="M166" s="122"/>
      <c r="N166" s="122"/>
      <c r="O166" s="136"/>
      <c r="P166" s="124"/>
      <c r="Q166" s="124"/>
      <c r="R166" s="124"/>
      <c r="S166" s="124"/>
      <c r="T166" s="131"/>
      <c r="V166" s="234">
        <f>SUM(V167:V168)</f>
        <v>50</v>
      </c>
      <c r="W166" s="417">
        <f>SUM(W167:W168)</f>
        <v>50</v>
      </c>
      <c r="Y166" s="83"/>
      <c r="Z166" s="39">
        <f t="shared" si="17"/>
        <v>100</v>
      </c>
      <c r="AA166" s="39">
        <f t="shared" si="18"/>
        <v>0</v>
      </c>
    </row>
    <row r="167" spans="2:27" ht="15" customHeight="1" x14ac:dyDescent="0.2">
      <c r="B167" s="77"/>
      <c r="C167" s="77"/>
      <c r="D167" s="77" t="s">
        <v>580</v>
      </c>
      <c r="E167" s="121">
        <v>70</v>
      </c>
      <c r="F167" s="110"/>
      <c r="G167" s="110"/>
      <c r="H167" s="110"/>
      <c r="I167" s="109"/>
      <c r="J167" s="199"/>
      <c r="K167" s="123"/>
      <c r="L167" s="122"/>
      <c r="M167" s="122"/>
      <c r="N167" s="122"/>
      <c r="O167" s="136"/>
      <c r="P167" s="124"/>
      <c r="Q167" s="124"/>
      <c r="R167" s="124"/>
      <c r="S167" s="124"/>
      <c r="T167" s="131"/>
      <c r="V167" s="13">
        <v>35</v>
      </c>
      <c r="W167" s="82">
        <v>35</v>
      </c>
      <c r="Y167" s="83"/>
      <c r="Z167" s="39">
        <f t="shared" si="17"/>
        <v>70</v>
      </c>
      <c r="AA167" s="39">
        <f t="shared" si="18"/>
        <v>0</v>
      </c>
    </row>
    <row r="168" spans="2:27" ht="15" customHeight="1" x14ac:dyDescent="0.2">
      <c r="B168" s="77"/>
      <c r="C168" s="77"/>
      <c r="D168" s="77" t="s">
        <v>581</v>
      </c>
      <c r="E168" s="121">
        <v>30</v>
      </c>
      <c r="F168" s="110"/>
      <c r="G168" s="110"/>
      <c r="H168" s="110"/>
      <c r="I168" s="109"/>
      <c r="J168" s="199"/>
      <c r="K168" s="123"/>
      <c r="L168" s="122"/>
      <c r="M168" s="122"/>
      <c r="N168" s="122"/>
      <c r="O168" s="136"/>
      <c r="P168" s="124"/>
      <c r="Q168" s="124"/>
      <c r="R168" s="124"/>
      <c r="S168" s="124"/>
      <c r="T168" s="131"/>
      <c r="V168" s="13">
        <v>15</v>
      </c>
      <c r="W168" s="82">
        <v>15</v>
      </c>
      <c r="Y168" s="83"/>
      <c r="Z168" s="39">
        <f t="shared" si="17"/>
        <v>30</v>
      </c>
      <c r="AA168" s="39">
        <f t="shared" si="18"/>
        <v>0</v>
      </c>
    </row>
    <row r="169" spans="2:27" ht="15" customHeight="1" x14ac:dyDescent="0.2">
      <c r="B169" s="77"/>
      <c r="C169" s="77"/>
      <c r="D169" s="77"/>
      <c r="E169" s="121"/>
      <c r="F169" s="110"/>
      <c r="G169" s="110"/>
      <c r="H169" s="110"/>
      <c r="I169" s="109"/>
      <c r="J169" s="199"/>
      <c r="K169" s="123"/>
      <c r="L169" s="122"/>
      <c r="M169" s="122"/>
      <c r="N169" s="122"/>
      <c r="O169" s="136"/>
      <c r="P169" s="124"/>
      <c r="Q169" s="124"/>
      <c r="R169" s="124"/>
      <c r="S169" s="124"/>
      <c r="T169" s="131"/>
      <c r="W169" s="82"/>
      <c r="Y169" s="83"/>
      <c r="Z169" s="39">
        <f t="shared" si="17"/>
        <v>0</v>
      </c>
      <c r="AA169" s="39">
        <f t="shared" si="18"/>
        <v>0</v>
      </c>
    </row>
    <row r="170" spans="2:27" ht="15" customHeight="1" x14ac:dyDescent="0.2">
      <c r="B170" s="77" t="s">
        <v>43</v>
      </c>
      <c r="C170" s="77" t="s">
        <v>590</v>
      </c>
      <c r="D170" s="127" t="s">
        <v>637</v>
      </c>
      <c r="E170" s="68">
        <v>500</v>
      </c>
      <c r="F170" s="110"/>
      <c r="G170" s="110"/>
      <c r="H170" s="110"/>
      <c r="I170" s="109"/>
      <c r="J170" s="199"/>
      <c r="K170" s="70"/>
      <c r="L170" s="70"/>
      <c r="M170" s="70"/>
      <c r="N170" s="70"/>
      <c r="O170" s="97"/>
      <c r="P170" s="98"/>
      <c r="Q170" s="71">
        <f t="shared" ref="Q170:S170" si="21">SUM(Q171:Q172)</f>
        <v>75</v>
      </c>
      <c r="R170" s="71">
        <f t="shared" si="21"/>
        <v>75</v>
      </c>
      <c r="S170" s="71">
        <f t="shared" si="21"/>
        <v>75</v>
      </c>
      <c r="T170" s="73">
        <f>SUM(T171:T172)</f>
        <v>75</v>
      </c>
      <c r="U170" s="295">
        <f>SUM(U171:U172)</f>
        <v>75</v>
      </c>
      <c r="V170" s="295">
        <f t="shared" ref="V170:W170" si="22">SUM(V171:V172)</f>
        <v>75</v>
      </c>
      <c r="W170" s="75">
        <f t="shared" si="22"/>
        <v>50</v>
      </c>
      <c r="X170" s="98"/>
      <c r="Y170" s="83"/>
      <c r="Z170" s="39">
        <f t="shared" si="17"/>
        <v>500</v>
      </c>
      <c r="AA170" s="39">
        <f t="shared" si="18"/>
        <v>0</v>
      </c>
    </row>
    <row r="171" spans="2:27" ht="15" customHeight="1" x14ac:dyDescent="0.2">
      <c r="B171" s="77"/>
      <c r="C171" s="142"/>
      <c r="D171" s="106" t="s">
        <v>592</v>
      </c>
      <c r="E171" s="152">
        <f>SUM(E170-E172)</f>
        <v>300</v>
      </c>
      <c r="F171" s="110"/>
      <c r="J171" s="199"/>
      <c r="K171" s="123"/>
      <c r="L171" s="122"/>
      <c r="M171" s="122"/>
      <c r="N171" s="122"/>
      <c r="O171" s="136"/>
      <c r="P171" s="98"/>
      <c r="Q171" s="124">
        <v>45</v>
      </c>
      <c r="R171" s="124">
        <v>45</v>
      </c>
      <c r="S171" s="124">
        <v>45</v>
      </c>
      <c r="T171" s="131">
        <v>45</v>
      </c>
      <c r="U171" s="497">
        <v>45</v>
      </c>
      <c r="V171" s="497">
        <v>45</v>
      </c>
      <c r="W171" s="547">
        <v>30</v>
      </c>
      <c r="Y171" s="83"/>
      <c r="Z171" s="39">
        <f t="shared" si="17"/>
        <v>300</v>
      </c>
      <c r="AA171" s="39">
        <f t="shared" si="18"/>
        <v>0</v>
      </c>
    </row>
    <row r="172" spans="2:27" ht="15" customHeight="1" x14ac:dyDescent="0.2">
      <c r="B172" s="153"/>
      <c r="C172" s="77"/>
      <c r="D172" s="106" t="s">
        <v>593</v>
      </c>
      <c r="E172" s="154">
        <f>SUM(E170*0.4)</f>
        <v>200</v>
      </c>
      <c r="F172" s="155"/>
      <c r="G172" s="156"/>
      <c r="H172" s="156"/>
      <c r="I172" s="157"/>
      <c r="J172" s="902"/>
      <c r="K172" s="159"/>
      <c r="L172" s="159"/>
      <c r="M172" s="159"/>
      <c r="N172" s="159"/>
      <c r="O172" s="158"/>
      <c r="P172" s="98"/>
      <c r="Q172" s="98">
        <v>30</v>
      </c>
      <c r="R172" s="124">
        <v>30</v>
      </c>
      <c r="S172" s="124">
        <v>30</v>
      </c>
      <c r="T172" s="83">
        <v>30</v>
      </c>
      <c r="U172" s="497">
        <v>30</v>
      </c>
      <c r="V172" s="497">
        <v>30</v>
      </c>
      <c r="W172" s="547">
        <v>20</v>
      </c>
      <c r="Y172" s="83"/>
      <c r="Z172" s="39">
        <f t="shared" si="17"/>
        <v>200</v>
      </c>
      <c r="AA172" s="39">
        <f t="shared" si="18"/>
        <v>0</v>
      </c>
    </row>
    <row r="173" spans="2:27" ht="15" customHeight="1" x14ac:dyDescent="0.2">
      <c r="B173" s="77"/>
      <c r="C173" s="77"/>
      <c r="D173" s="77"/>
      <c r="E173" s="121"/>
      <c r="F173" s="110"/>
      <c r="G173" s="110"/>
      <c r="H173" s="110"/>
      <c r="I173" s="109"/>
      <c r="J173" s="199"/>
      <c r="K173" s="123"/>
      <c r="L173" s="122"/>
      <c r="M173" s="122"/>
      <c r="N173" s="122"/>
      <c r="O173" s="136"/>
      <c r="P173" s="124"/>
      <c r="Q173" s="124"/>
      <c r="R173" s="124"/>
      <c r="S173" s="124"/>
      <c r="T173" s="131"/>
      <c r="W173" s="82"/>
      <c r="Y173" s="83"/>
      <c r="Z173" s="39">
        <f t="shared" si="17"/>
        <v>0</v>
      </c>
      <c r="AA173" s="39">
        <f t="shared" si="18"/>
        <v>0</v>
      </c>
    </row>
    <row r="174" spans="2:27" ht="15" customHeight="1" x14ac:dyDescent="0.2">
      <c r="B174" s="77" t="s">
        <v>115</v>
      </c>
      <c r="C174" s="77" t="s">
        <v>139</v>
      </c>
      <c r="D174" s="26" t="s">
        <v>597</v>
      </c>
      <c r="E174" s="68">
        <v>50</v>
      </c>
      <c r="F174" s="259"/>
      <c r="G174" s="110"/>
      <c r="H174" s="110"/>
      <c r="I174" s="109"/>
      <c r="J174" s="190"/>
      <c r="K174" s="122"/>
      <c r="L174" s="122"/>
      <c r="M174" s="122"/>
      <c r="N174" s="122"/>
      <c r="O174" s="69"/>
      <c r="P174" s="133">
        <v>25</v>
      </c>
      <c r="Q174" s="71">
        <v>25</v>
      </c>
      <c r="R174" s="124"/>
      <c r="S174" s="124"/>
      <c r="T174" s="134"/>
      <c r="W174" s="82"/>
      <c r="Y174" s="83"/>
      <c r="Z174" s="39">
        <f t="shared" si="17"/>
        <v>50</v>
      </c>
      <c r="AA174" s="39">
        <f t="shared" si="18"/>
        <v>0</v>
      </c>
    </row>
    <row r="175" spans="2:27" ht="15" customHeight="1" x14ac:dyDescent="0.2">
      <c r="B175" s="77"/>
      <c r="C175" s="77"/>
      <c r="D175" s="77" t="s">
        <v>595</v>
      </c>
      <c r="E175" s="121">
        <f>SUM(E174-E176)</f>
        <v>35</v>
      </c>
      <c r="F175" s="110"/>
      <c r="G175" s="110"/>
      <c r="H175" s="110"/>
      <c r="I175" s="109"/>
      <c r="J175" s="199"/>
      <c r="K175" s="123"/>
      <c r="L175" s="122"/>
      <c r="M175" s="122"/>
      <c r="N175" s="122"/>
      <c r="O175" s="136"/>
      <c r="P175" s="124">
        <v>18</v>
      </c>
      <c r="Q175" s="124">
        <v>17</v>
      </c>
      <c r="R175" s="124"/>
      <c r="S175" s="124"/>
      <c r="T175" s="131"/>
      <c r="W175" s="82"/>
      <c r="Y175" s="83"/>
      <c r="Z175" s="39">
        <f t="shared" si="17"/>
        <v>35</v>
      </c>
      <c r="AA175" s="39">
        <f t="shared" si="18"/>
        <v>0</v>
      </c>
    </row>
    <row r="176" spans="2:27" ht="15" customHeight="1" x14ac:dyDescent="0.2">
      <c r="B176" s="77"/>
      <c r="C176" s="77"/>
      <c r="D176" s="77" t="s">
        <v>596</v>
      </c>
      <c r="E176" s="121">
        <f>SUM(E174*0.3)</f>
        <v>15</v>
      </c>
      <c r="F176" s="110"/>
      <c r="G176" s="110"/>
      <c r="H176" s="110"/>
      <c r="I176" s="109"/>
      <c r="J176" s="199"/>
      <c r="K176" s="123"/>
      <c r="L176" s="122"/>
      <c r="M176" s="122"/>
      <c r="N176" s="122"/>
      <c r="O176" s="136"/>
      <c r="P176" s="124">
        <v>8</v>
      </c>
      <c r="Q176" s="124">
        <v>7</v>
      </c>
      <c r="R176" s="124"/>
      <c r="S176" s="124"/>
      <c r="T176" s="131"/>
      <c r="W176" s="82"/>
      <c r="Y176" s="83"/>
      <c r="Z176" s="39">
        <f t="shared" si="17"/>
        <v>15</v>
      </c>
      <c r="AA176" s="39">
        <f t="shared" si="18"/>
        <v>0</v>
      </c>
    </row>
    <row r="177" spans="2:27" ht="15" customHeight="1" x14ac:dyDescent="0.2">
      <c r="B177" s="77"/>
      <c r="C177" s="77"/>
      <c r="D177" s="77"/>
      <c r="E177" s="121"/>
      <c r="F177" s="110"/>
      <c r="G177" s="110"/>
      <c r="H177" s="110"/>
      <c r="I177" s="109"/>
      <c r="J177" s="199"/>
      <c r="K177" s="123"/>
      <c r="L177" s="122"/>
      <c r="M177" s="122"/>
      <c r="N177" s="122"/>
      <c r="O177" s="136"/>
      <c r="P177" s="124"/>
      <c r="Q177" s="124"/>
      <c r="R177" s="124"/>
      <c r="S177" s="124"/>
      <c r="T177" s="131"/>
      <c r="W177" s="82"/>
      <c r="Y177" s="83"/>
      <c r="Z177" s="39">
        <f t="shared" si="17"/>
        <v>0</v>
      </c>
      <c r="AA177" s="39">
        <f t="shared" si="18"/>
        <v>0</v>
      </c>
    </row>
    <row r="178" spans="2:27" ht="15" customHeight="1" x14ac:dyDescent="0.2">
      <c r="B178" s="77" t="s">
        <v>260</v>
      </c>
      <c r="C178" s="77" t="s">
        <v>139</v>
      </c>
      <c r="D178" s="127" t="s">
        <v>482</v>
      </c>
      <c r="E178" s="68">
        <v>112</v>
      </c>
      <c r="F178" s="78"/>
      <c r="G178" s="78"/>
      <c r="H178" s="78"/>
      <c r="I178" s="61"/>
      <c r="J178" s="101"/>
      <c r="K178" s="70"/>
      <c r="L178" s="123"/>
      <c r="M178" s="123"/>
      <c r="N178" s="70"/>
      <c r="O178" s="97"/>
      <c r="P178" s="71">
        <f>SUM(P179:P180)</f>
        <v>56</v>
      </c>
      <c r="Q178" s="71">
        <f>SUM(Q179:Q180)</f>
        <v>56</v>
      </c>
      <c r="R178" s="71"/>
      <c r="S178" s="124"/>
      <c r="T178" s="73"/>
      <c r="U178" s="71"/>
      <c r="V178" s="71"/>
      <c r="W178" s="126"/>
      <c r="X178" s="71"/>
      <c r="Y178" s="73"/>
      <c r="Z178" s="39">
        <f t="shared" si="17"/>
        <v>112</v>
      </c>
      <c r="AA178" s="39">
        <f t="shared" si="18"/>
        <v>0</v>
      </c>
    </row>
    <row r="179" spans="2:27" ht="15" customHeight="1" x14ac:dyDescent="0.2">
      <c r="B179" s="120"/>
      <c r="C179" s="77"/>
      <c r="D179" s="106" t="s">
        <v>229</v>
      </c>
      <c r="E179" s="121">
        <v>68</v>
      </c>
      <c r="F179" s="78"/>
      <c r="G179" s="78"/>
      <c r="H179" s="78"/>
      <c r="I179" s="61"/>
      <c r="J179" s="101"/>
      <c r="K179" s="70"/>
      <c r="L179" s="122"/>
      <c r="M179" s="122"/>
      <c r="N179" s="123"/>
      <c r="O179" s="136"/>
      <c r="P179" s="124">
        <v>34</v>
      </c>
      <c r="Q179" s="124">
        <v>34</v>
      </c>
      <c r="R179" s="124"/>
      <c r="S179" s="124"/>
      <c r="T179" s="73"/>
      <c r="U179" s="71"/>
      <c r="V179" s="71"/>
      <c r="W179" s="126"/>
      <c r="X179" s="71"/>
      <c r="Y179" s="73"/>
      <c r="Z179" s="39">
        <f t="shared" si="17"/>
        <v>68</v>
      </c>
      <c r="AA179" s="39">
        <f t="shared" si="18"/>
        <v>0</v>
      </c>
    </row>
    <row r="180" spans="2:27" ht="15" customHeight="1" x14ac:dyDescent="0.2">
      <c r="B180" s="77"/>
      <c r="C180" s="77"/>
      <c r="D180" s="106" t="s">
        <v>237</v>
      </c>
      <c r="E180" s="121">
        <v>44</v>
      </c>
      <c r="F180" s="78"/>
      <c r="G180" s="78"/>
      <c r="H180" s="78"/>
      <c r="I180" s="61"/>
      <c r="J180" s="101"/>
      <c r="K180" s="70"/>
      <c r="L180" s="122"/>
      <c r="M180" s="122"/>
      <c r="N180" s="123"/>
      <c r="O180" s="136"/>
      <c r="P180" s="124">
        <v>22</v>
      </c>
      <c r="Q180" s="124">
        <v>22</v>
      </c>
      <c r="R180" s="124"/>
      <c r="S180" s="124"/>
      <c r="T180" s="73"/>
      <c r="U180" s="71"/>
      <c r="V180" s="71"/>
      <c r="W180" s="126"/>
      <c r="X180" s="71"/>
      <c r="Y180" s="73"/>
      <c r="Z180" s="39">
        <f t="shared" si="17"/>
        <v>44</v>
      </c>
      <c r="AA180" s="39">
        <f t="shared" si="18"/>
        <v>0</v>
      </c>
    </row>
    <row r="181" spans="2:27" ht="15" customHeight="1" x14ac:dyDescent="0.2">
      <c r="B181" s="77"/>
      <c r="C181" s="77"/>
      <c r="D181" s="127"/>
      <c r="E181" s="68"/>
      <c r="F181" s="78"/>
      <c r="G181" s="78"/>
      <c r="H181" s="78"/>
      <c r="I181" s="61"/>
      <c r="J181" s="101"/>
      <c r="K181" s="70"/>
      <c r="L181" s="70"/>
      <c r="M181" s="70"/>
      <c r="N181" s="70"/>
      <c r="O181" s="97"/>
      <c r="P181" s="71"/>
      <c r="Q181" s="71"/>
      <c r="R181" s="71"/>
      <c r="S181" s="71"/>
      <c r="T181" s="73"/>
      <c r="U181" s="71"/>
      <c r="V181" s="71"/>
      <c r="W181" s="126"/>
      <c r="X181" s="71"/>
      <c r="Y181" s="73"/>
      <c r="Z181" s="39">
        <f t="shared" si="17"/>
        <v>0</v>
      </c>
      <c r="AA181" s="39">
        <f t="shared" si="18"/>
        <v>0</v>
      </c>
    </row>
    <row r="182" spans="2:27" ht="15" customHeight="1" x14ac:dyDescent="0.2">
      <c r="B182" s="77" t="s">
        <v>53</v>
      </c>
      <c r="C182" s="77" t="s">
        <v>139</v>
      </c>
      <c r="D182" s="127" t="s">
        <v>228</v>
      </c>
      <c r="E182" s="68">
        <v>36</v>
      </c>
      <c r="F182" s="110"/>
      <c r="G182" s="110"/>
      <c r="H182" s="110"/>
      <c r="J182" s="190"/>
      <c r="K182" s="122"/>
      <c r="L182" s="122"/>
      <c r="M182" s="122"/>
      <c r="N182" s="122"/>
      <c r="O182" s="136"/>
      <c r="R182" s="71">
        <v>15</v>
      </c>
      <c r="S182" s="133">
        <v>21</v>
      </c>
      <c r="T182" s="134"/>
      <c r="W182" s="82"/>
      <c r="Y182" s="83"/>
      <c r="Z182" s="39">
        <f t="shared" si="17"/>
        <v>36</v>
      </c>
      <c r="AA182" s="39">
        <f t="shared" si="18"/>
        <v>0</v>
      </c>
    </row>
    <row r="183" spans="2:27" ht="15" customHeight="1" x14ac:dyDescent="0.2">
      <c r="B183" s="77"/>
      <c r="C183" s="77"/>
      <c r="D183" s="106" t="s">
        <v>230</v>
      </c>
      <c r="E183" s="135">
        <v>25</v>
      </c>
      <c r="F183" s="110"/>
      <c r="G183" s="110"/>
      <c r="H183" s="110"/>
      <c r="J183" s="199"/>
      <c r="K183" s="122"/>
      <c r="L183" s="122"/>
      <c r="M183" s="122"/>
      <c r="N183" s="122"/>
      <c r="O183" s="136"/>
      <c r="R183" s="124">
        <v>10</v>
      </c>
      <c r="S183" s="132">
        <v>15</v>
      </c>
      <c r="T183" s="131"/>
      <c r="W183" s="82"/>
      <c r="Y183" s="83"/>
      <c r="Z183" s="39">
        <f t="shared" si="17"/>
        <v>25</v>
      </c>
      <c r="AA183" s="39">
        <f t="shared" si="18"/>
        <v>0</v>
      </c>
    </row>
    <row r="184" spans="2:27" ht="15" customHeight="1" x14ac:dyDescent="0.2">
      <c r="B184" s="77"/>
      <c r="C184" s="77"/>
      <c r="D184" s="106" t="s">
        <v>231</v>
      </c>
      <c r="E184" s="135">
        <v>11</v>
      </c>
      <c r="F184" s="110"/>
      <c r="G184" s="110"/>
      <c r="H184" s="110"/>
      <c r="J184" s="199"/>
      <c r="K184" s="122"/>
      <c r="L184" s="122"/>
      <c r="M184" s="122"/>
      <c r="N184" s="122"/>
      <c r="O184" s="136"/>
      <c r="R184" s="124">
        <v>5</v>
      </c>
      <c r="S184" s="132">
        <v>6</v>
      </c>
      <c r="T184" s="131"/>
      <c r="W184" s="82"/>
      <c r="Y184" s="83"/>
      <c r="Z184" s="39">
        <f t="shared" si="17"/>
        <v>11</v>
      </c>
      <c r="AA184" s="39">
        <f t="shared" si="18"/>
        <v>0</v>
      </c>
    </row>
    <row r="185" spans="2:27" ht="15" customHeight="1" x14ac:dyDescent="0.2">
      <c r="B185" s="77"/>
      <c r="C185" s="77"/>
      <c r="D185" s="106"/>
      <c r="E185" s="121"/>
      <c r="F185" s="110"/>
      <c r="G185" s="110"/>
      <c r="H185" s="110"/>
      <c r="J185" s="199"/>
      <c r="K185" s="122"/>
      <c r="L185" s="122"/>
      <c r="M185" s="122"/>
      <c r="N185" s="122"/>
      <c r="O185" s="136"/>
      <c r="P185" s="124"/>
      <c r="T185" s="131"/>
      <c r="W185" s="82"/>
      <c r="Y185" s="83"/>
      <c r="Z185" s="39">
        <f t="shared" si="17"/>
        <v>0</v>
      </c>
      <c r="AA185" s="39">
        <f t="shared" si="18"/>
        <v>0</v>
      </c>
    </row>
    <row r="186" spans="2:27" ht="15" customHeight="1" x14ac:dyDescent="0.2">
      <c r="B186" s="77" t="s">
        <v>45</v>
      </c>
      <c r="C186" s="77" t="s">
        <v>139</v>
      </c>
      <c r="D186" s="127" t="s">
        <v>234</v>
      </c>
      <c r="E186" s="68">
        <v>60</v>
      </c>
      <c r="F186" s="110"/>
      <c r="J186" s="190"/>
      <c r="K186" s="122"/>
      <c r="L186" s="122"/>
      <c r="M186" s="122"/>
      <c r="N186" s="122"/>
      <c r="O186" s="136"/>
      <c r="R186" s="71">
        <v>30</v>
      </c>
      <c r="S186" s="133">
        <v>30</v>
      </c>
      <c r="T186" s="134"/>
      <c r="W186" s="82"/>
      <c r="Y186" s="83"/>
      <c r="Z186" s="39">
        <f t="shared" si="17"/>
        <v>60</v>
      </c>
      <c r="AA186" s="39">
        <f t="shared" si="18"/>
        <v>0</v>
      </c>
    </row>
    <row r="187" spans="2:27" ht="15" customHeight="1" x14ac:dyDescent="0.2">
      <c r="B187" s="77"/>
      <c r="C187" s="77"/>
      <c r="D187" s="106" t="s">
        <v>232</v>
      </c>
      <c r="E187" s="121">
        <f>SUM(E186-E188)</f>
        <v>42</v>
      </c>
      <c r="F187" s="110"/>
      <c r="J187" s="199"/>
      <c r="K187" s="122"/>
      <c r="L187" s="122"/>
      <c r="M187" s="122"/>
      <c r="N187" s="122"/>
      <c r="O187" s="136"/>
      <c r="R187" s="124">
        <v>21</v>
      </c>
      <c r="S187" s="132">
        <v>21</v>
      </c>
      <c r="T187" s="131"/>
      <c r="W187" s="82"/>
      <c r="Y187" s="83"/>
      <c r="Z187" s="39">
        <f t="shared" si="17"/>
        <v>42</v>
      </c>
      <c r="AA187" s="39">
        <f t="shared" si="18"/>
        <v>0</v>
      </c>
    </row>
    <row r="188" spans="2:27" ht="15" customHeight="1" x14ac:dyDescent="0.2">
      <c r="B188" s="77"/>
      <c r="C188" s="77"/>
      <c r="D188" s="106" t="s">
        <v>233</v>
      </c>
      <c r="E188" s="121">
        <f>SUM(E186*0.3)</f>
        <v>18</v>
      </c>
      <c r="F188" s="110"/>
      <c r="J188" s="199"/>
      <c r="K188" s="122"/>
      <c r="L188" s="122"/>
      <c r="M188" s="122"/>
      <c r="N188" s="122"/>
      <c r="O188" s="136"/>
      <c r="R188" s="124">
        <v>9</v>
      </c>
      <c r="S188" s="132">
        <v>9</v>
      </c>
      <c r="T188" s="131"/>
      <c r="W188" s="82"/>
      <c r="Y188" s="83"/>
      <c r="Z188" s="39">
        <f t="shared" si="17"/>
        <v>18</v>
      </c>
      <c r="AA188" s="39">
        <f t="shared" si="18"/>
        <v>0</v>
      </c>
    </row>
    <row r="189" spans="2:27" ht="15" customHeight="1" x14ac:dyDescent="0.2">
      <c r="B189" s="77"/>
      <c r="C189" s="77"/>
      <c r="D189" s="106"/>
      <c r="E189" s="121"/>
      <c r="F189" s="110"/>
      <c r="J189" s="199"/>
      <c r="K189" s="122"/>
      <c r="L189" s="122"/>
      <c r="M189" s="122"/>
      <c r="N189" s="122"/>
      <c r="O189" s="136"/>
      <c r="R189" s="124"/>
      <c r="T189" s="131"/>
      <c r="W189" s="82"/>
      <c r="Y189" s="83"/>
      <c r="Z189" s="39">
        <f t="shared" si="17"/>
        <v>0</v>
      </c>
      <c r="AA189" s="39">
        <f t="shared" si="18"/>
        <v>0</v>
      </c>
    </row>
    <row r="190" spans="2:27" ht="15" customHeight="1" x14ac:dyDescent="0.2">
      <c r="B190" s="84"/>
      <c r="C190" s="27"/>
      <c r="D190" s="268" t="s">
        <v>30</v>
      </c>
      <c r="E190" s="1017">
        <f>SUM(F190:J190)</f>
        <v>420</v>
      </c>
      <c r="F190" s="180">
        <v>78</v>
      </c>
      <c r="G190" s="32">
        <v>106</v>
      </c>
      <c r="H190" s="32">
        <v>62</v>
      </c>
      <c r="I190" s="32">
        <v>96</v>
      </c>
      <c r="J190" s="996">
        <v>78</v>
      </c>
      <c r="K190" s="35"/>
      <c r="L190" s="35"/>
      <c r="M190" s="35"/>
      <c r="N190" s="35"/>
      <c r="O190" s="33"/>
      <c r="P190" s="37"/>
      <c r="Q190" s="37"/>
      <c r="R190" s="37"/>
      <c r="S190" s="37"/>
      <c r="T190" s="36"/>
      <c r="U190" s="149"/>
      <c r="V190" s="149"/>
      <c r="W190" s="150"/>
      <c r="X190" s="149"/>
      <c r="Y190" s="151"/>
      <c r="Z190" s="39">
        <f t="shared" si="17"/>
        <v>420</v>
      </c>
      <c r="AA190" s="39">
        <f t="shared" si="18"/>
        <v>0</v>
      </c>
    </row>
    <row r="191" spans="2:27" ht="15" customHeight="1" x14ac:dyDescent="0.2">
      <c r="B191" s="77"/>
      <c r="C191" s="26"/>
      <c r="D191" s="262" t="s">
        <v>417</v>
      </c>
      <c r="E191" s="68">
        <v>247</v>
      </c>
      <c r="F191" s="61"/>
      <c r="G191" s="78"/>
      <c r="H191" s="61"/>
      <c r="I191" s="61"/>
      <c r="J191" s="83"/>
      <c r="K191" s="70">
        <v>50</v>
      </c>
      <c r="L191" s="70">
        <v>50</v>
      </c>
      <c r="M191" s="70">
        <v>49</v>
      </c>
      <c r="N191" s="70">
        <v>49</v>
      </c>
      <c r="O191" s="69">
        <v>49</v>
      </c>
      <c r="P191" s="78"/>
      <c r="Q191" s="78"/>
      <c r="R191" s="78"/>
      <c r="S191" s="78"/>
      <c r="T191" s="261"/>
      <c r="W191" s="82"/>
      <c r="Y191" s="83"/>
      <c r="Z191" s="39">
        <f t="shared" si="17"/>
        <v>247</v>
      </c>
      <c r="AA191" s="39">
        <f t="shared" si="18"/>
        <v>0</v>
      </c>
    </row>
    <row r="192" spans="2:27" ht="15" customHeight="1" x14ac:dyDescent="0.2">
      <c r="B192" s="77"/>
      <c r="C192" s="26"/>
      <c r="D192" s="269" t="s">
        <v>179</v>
      </c>
      <c r="E192" s="68">
        <f>SUM(K192:O192)</f>
        <v>75</v>
      </c>
      <c r="F192" s="61"/>
      <c r="G192" s="270"/>
      <c r="H192" s="61"/>
      <c r="I192" s="61"/>
      <c r="J192" s="83"/>
      <c r="K192" s="70">
        <v>15</v>
      </c>
      <c r="L192" s="70">
        <v>15</v>
      </c>
      <c r="M192" s="70">
        <v>15</v>
      </c>
      <c r="N192" s="70">
        <v>15</v>
      </c>
      <c r="O192" s="97">
        <v>15</v>
      </c>
      <c r="P192" s="78"/>
      <c r="Q192" s="78"/>
      <c r="R192" s="78"/>
      <c r="S192" s="78"/>
      <c r="T192" s="101"/>
      <c r="W192" s="82"/>
      <c r="Y192" s="83"/>
      <c r="Z192" s="39">
        <f t="shared" si="17"/>
        <v>75</v>
      </c>
      <c r="AA192" s="39">
        <f t="shared" si="18"/>
        <v>0</v>
      </c>
    </row>
    <row r="193" spans="2:27" ht="15" customHeight="1" x14ac:dyDescent="0.2">
      <c r="B193" s="177"/>
      <c r="C193" s="177"/>
      <c r="D193" s="272" t="s">
        <v>178</v>
      </c>
      <c r="E193" s="273">
        <f>SUM(O193:W193)</f>
        <v>512</v>
      </c>
      <c r="F193" s="274"/>
      <c r="G193" s="275"/>
      <c r="H193" s="275"/>
      <c r="I193" s="276"/>
      <c r="J193" s="903"/>
      <c r="K193" s="277"/>
      <c r="L193" s="278"/>
      <c r="M193" s="278"/>
      <c r="N193" s="278"/>
      <c r="O193" s="278"/>
      <c r="P193" s="280">
        <v>64</v>
      </c>
      <c r="Q193" s="279">
        <v>64</v>
      </c>
      <c r="R193" s="279">
        <v>64</v>
      </c>
      <c r="S193" s="279">
        <v>64</v>
      </c>
      <c r="T193" s="281">
        <v>64</v>
      </c>
      <c r="U193" s="279">
        <v>64</v>
      </c>
      <c r="V193" s="279">
        <v>64</v>
      </c>
      <c r="W193" s="282">
        <v>64</v>
      </c>
      <c r="X193" s="279"/>
      <c r="Y193" s="281"/>
      <c r="Z193" s="39">
        <f t="shared" si="17"/>
        <v>512</v>
      </c>
      <c r="AA193" s="39">
        <f t="shared" si="18"/>
        <v>0</v>
      </c>
    </row>
    <row r="194" spans="2:27" ht="15.75" customHeight="1" x14ac:dyDescent="0.2">
      <c r="B194" s="178"/>
      <c r="C194" s="84"/>
      <c r="D194" s="870" t="s">
        <v>624</v>
      </c>
      <c r="E194" s="1016">
        <f>SUM(F194:Y194)</f>
        <v>-43</v>
      </c>
      <c r="F194" s="283"/>
      <c r="G194" s="110"/>
      <c r="H194" s="61">
        <v>-8</v>
      </c>
      <c r="I194" s="61">
        <v>-20</v>
      </c>
      <c r="J194" s="61">
        <v>-15</v>
      </c>
      <c r="K194" s="1012"/>
      <c r="L194" s="119"/>
      <c r="M194" s="119"/>
      <c r="N194" s="119"/>
      <c r="O194" s="184"/>
      <c r="U194" s="148"/>
      <c r="W194" s="150"/>
      <c r="X194" s="284"/>
      <c r="Y194" s="1015"/>
      <c r="Z194" s="39">
        <f t="shared" si="17"/>
        <v>-43</v>
      </c>
      <c r="AA194" s="39">
        <f t="shared" si="18"/>
        <v>0</v>
      </c>
    </row>
    <row r="195" spans="2:27" ht="15" customHeight="1" x14ac:dyDescent="0.2">
      <c r="B195" s="891"/>
      <c r="C195" s="177"/>
      <c r="D195" s="1011" t="s">
        <v>622</v>
      </c>
      <c r="E195" s="1018">
        <f>SUM(F195:W195)</f>
        <v>-195</v>
      </c>
      <c r="F195" s="283"/>
      <c r="G195" s="110"/>
      <c r="H195" s="110"/>
      <c r="I195" s="109"/>
      <c r="J195" s="110"/>
      <c r="K195" s="1013">
        <v>-15</v>
      </c>
      <c r="L195" s="275">
        <v>-15</v>
      </c>
      <c r="M195" s="275">
        <v>-15</v>
      </c>
      <c r="N195" s="275">
        <v>-15</v>
      </c>
      <c r="O195" s="903">
        <v>-15</v>
      </c>
      <c r="P195" s="124">
        <v>-15</v>
      </c>
      <c r="Q195" s="124">
        <v>-15</v>
      </c>
      <c r="R195" s="124">
        <v>-15</v>
      </c>
      <c r="S195" s="124">
        <v>-15</v>
      </c>
      <c r="T195" s="124">
        <v>-15</v>
      </c>
      <c r="U195" s="1014">
        <v>-15</v>
      </c>
      <c r="V195" s="124">
        <v>-15</v>
      </c>
      <c r="W195" s="1010">
        <v>-15</v>
      </c>
      <c r="X195" s="284"/>
      <c r="Y195" s="281"/>
      <c r="Z195" s="39">
        <f t="shared" si="17"/>
        <v>-195</v>
      </c>
      <c r="AA195" s="39">
        <f t="shared" si="18"/>
        <v>0</v>
      </c>
    </row>
    <row r="196" spans="2:27" s="289" customFormat="1" ht="15" customHeight="1" x14ac:dyDescent="0.2">
      <c r="B196" s="285"/>
      <c r="C196" s="84"/>
      <c r="D196" s="27" t="s">
        <v>362</v>
      </c>
      <c r="E196" s="286"/>
      <c r="F196" s="145"/>
      <c r="G196" s="145"/>
      <c r="H196" s="145"/>
      <c r="I196" s="146"/>
      <c r="J196" s="240"/>
      <c r="K196" s="288"/>
      <c r="L196" s="35"/>
      <c r="M196" s="35"/>
      <c r="N196" s="35"/>
      <c r="O196" s="33"/>
      <c r="P196" s="37"/>
      <c r="Q196" s="37"/>
      <c r="R196" s="119"/>
      <c r="S196" s="119"/>
      <c r="T196" s="184"/>
      <c r="U196" s="149"/>
      <c r="V196" s="149"/>
      <c r="W196" s="150"/>
      <c r="X196" s="149"/>
      <c r="Y196" s="151"/>
      <c r="Z196" s="39">
        <f t="shared" si="17"/>
        <v>0</v>
      </c>
      <c r="AA196" s="39">
        <f t="shared" si="18"/>
        <v>0</v>
      </c>
    </row>
    <row r="197" spans="2:27" s="289" customFormat="1" ht="15" customHeight="1" x14ac:dyDescent="0.2">
      <c r="B197" s="290"/>
      <c r="C197" s="77"/>
      <c r="D197" s="291"/>
      <c r="E197" s="260"/>
      <c r="F197" s="110"/>
      <c r="G197" s="110"/>
      <c r="H197" s="110"/>
      <c r="I197" s="109"/>
      <c r="J197" s="110"/>
      <c r="K197" s="292"/>
      <c r="L197" s="123"/>
      <c r="M197" s="123"/>
      <c r="N197" s="123"/>
      <c r="O197" s="136"/>
      <c r="P197" s="124"/>
      <c r="Q197" s="124"/>
      <c r="R197" s="124"/>
      <c r="S197" s="124"/>
      <c r="T197" s="134"/>
      <c r="U197" s="98"/>
      <c r="V197" s="98"/>
      <c r="W197" s="82"/>
      <c r="X197" s="98"/>
      <c r="Y197" s="83"/>
      <c r="Z197" s="39">
        <f t="shared" si="17"/>
        <v>0</v>
      </c>
      <c r="AA197" s="39">
        <f t="shared" si="18"/>
        <v>0</v>
      </c>
    </row>
    <row r="198" spans="2:27" s="289" customFormat="1" ht="15" customHeight="1" x14ac:dyDescent="0.2">
      <c r="B198" s="77" t="s">
        <v>416</v>
      </c>
      <c r="C198" s="26"/>
      <c r="D198" s="26" t="s">
        <v>432</v>
      </c>
      <c r="E198" s="293">
        <v>300</v>
      </c>
      <c r="F198" s="78"/>
      <c r="G198" s="78"/>
      <c r="H198" s="78"/>
      <c r="I198" s="61"/>
      <c r="J198" s="206"/>
      <c r="K198" s="874"/>
      <c r="L198" s="70"/>
      <c r="M198" s="999"/>
      <c r="N198" s="70">
        <f>SUM(N199:N200)</f>
        <v>50</v>
      </c>
      <c r="O198" s="97">
        <f t="shared" ref="O198:Q198" si="23">SUM(O199:O200)</f>
        <v>50</v>
      </c>
      <c r="P198" s="71">
        <f t="shared" si="23"/>
        <v>50</v>
      </c>
      <c r="Q198" s="71">
        <f t="shared" si="23"/>
        <v>50</v>
      </c>
      <c r="R198" s="71">
        <v>50</v>
      </c>
      <c r="S198" s="78">
        <f>SUM(S199:S200)</f>
        <v>50</v>
      </c>
      <c r="T198" s="1027"/>
      <c r="U198" s="294"/>
      <c r="V198" s="295"/>
      <c r="W198" s="75"/>
      <c r="X198" s="217"/>
      <c r="Y198" s="296"/>
      <c r="Z198" s="39">
        <f t="shared" si="17"/>
        <v>300</v>
      </c>
      <c r="AA198" s="39">
        <f t="shared" si="18"/>
        <v>0</v>
      </c>
    </row>
    <row r="199" spans="2:27" ht="15" customHeight="1" x14ac:dyDescent="0.2">
      <c r="B199" s="77"/>
      <c r="C199" s="26"/>
      <c r="D199" s="77" t="s">
        <v>190</v>
      </c>
      <c r="E199" s="297">
        <f>SUM(E198-E200)</f>
        <v>180</v>
      </c>
      <c r="F199" s="213"/>
      <c r="G199" s="206"/>
      <c r="H199" s="206"/>
      <c r="I199" s="45"/>
      <c r="J199" s="115"/>
      <c r="K199" s="875"/>
      <c r="L199" s="112"/>
      <c r="M199" s="159"/>
      <c r="N199" s="112">
        <v>30</v>
      </c>
      <c r="O199" s="111">
        <v>30</v>
      </c>
      <c r="P199" s="212">
        <v>30</v>
      </c>
      <c r="Q199" s="115">
        <v>30</v>
      </c>
      <c r="R199" s="132">
        <v>30</v>
      </c>
      <c r="S199" s="115">
        <v>30</v>
      </c>
      <c r="T199" s="134"/>
      <c r="U199" s="212"/>
      <c r="V199" s="212"/>
      <c r="W199" s="235"/>
      <c r="X199" s="212"/>
      <c r="Y199" s="83"/>
      <c r="Z199" s="39">
        <f t="shared" si="17"/>
        <v>180</v>
      </c>
      <c r="AA199" s="39">
        <f t="shared" si="18"/>
        <v>0</v>
      </c>
    </row>
    <row r="200" spans="2:27" ht="15" customHeight="1" x14ac:dyDescent="0.2">
      <c r="B200" s="177"/>
      <c r="C200" s="177"/>
      <c r="D200" s="177" t="s">
        <v>191</v>
      </c>
      <c r="E200" s="298">
        <f>SUM(E198*0.4)</f>
        <v>120</v>
      </c>
      <c r="F200" s="299"/>
      <c r="G200" s="300"/>
      <c r="H200" s="300"/>
      <c r="I200" s="301"/>
      <c r="J200" s="300"/>
      <c r="K200" s="876"/>
      <c r="L200" s="237"/>
      <c r="M200" s="159"/>
      <c r="N200" s="237">
        <v>20</v>
      </c>
      <c r="O200" s="909">
        <v>20</v>
      </c>
      <c r="P200" s="299">
        <v>20</v>
      </c>
      <c r="Q200" s="300">
        <v>20</v>
      </c>
      <c r="R200" s="426">
        <v>20</v>
      </c>
      <c r="S200" s="300">
        <v>20</v>
      </c>
      <c r="T200" s="1028"/>
      <c r="U200" s="299"/>
      <c r="V200" s="299"/>
      <c r="W200" s="302"/>
      <c r="X200" s="299"/>
      <c r="Y200" s="160"/>
      <c r="Z200" s="39">
        <f t="shared" si="17"/>
        <v>120</v>
      </c>
      <c r="AA200" s="39">
        <f t="shared" si="18"/>
        <v>0</v>
      </c>
    </row>
    <row r="201" spans="2:27" ht="15" customHeight="1" x14ac:dyDescent="0.2">
      <c r="B201" s="227"/>
      <c r="C201" s="227"/>
      <c r="D201" s="303"/>
      <c r="E201" s="124"/>
      <c r="F201" s="110"/>
      <c r="M201" s="119"/>
      <c r="Q201" s="141"/>
      <c r="W201" s="149"/>
    </row>
  </sheetData>
  <mergeCells count="1">
    <mergeCell ref="K2:O2"/>
  </mergeCells>
  <phoneticPr fontId="1" type="noConversion"/>
  <pageMargins left="0.75" right="0.75" top="1" bottom="1" header="0.5" footer="0.5"/>
  <pageSetup paperSize="8" scale="63" fitToHeight="3" orientation="landscape" r:id="rId1"/>
  <headerFooter alignWithMargins="0"/>
  <ignoredErrors>
    <ignoredError sqref="G3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6"/>
  <sheetViews>
    <sheetView zoomScale="80" zoomScaleNormal="80" workbookViewId="0">
      <pane ySplit="2" topLeftCell="A6" activePane="bottomLeft" state="frozen"/>
      <selection pane="bottomLeft" activeCell="M86" sqref="M86"/>
    </sheetView>
  </sheetViews>
  <sheetFormatPr defaultColWidth="9.140625" defaultRowHeight="15" customHeight="1" x14ac:dyDescent="0.2"/>
  <cols>
    <col min="1" max="1" width="10.5703125" style="13" customWidth="1"/>
    <col min="2" max="2" width="15" style="13" customWidth="1"/>
    <col min="3" max="3" width="3.140625" style="13" customWidth="1"/>
    <col min="4" max="4" width="45" style="13" customWidth="1"/>
    <col min="5" max="5" width="10.7109375" style="13" customWidth="1"/>
    <col min="6" max="25" width="9.140625" style="13"/>
    <col min="26" max="26" width="9" style="307" customWidth="1"/>
    <col min="27" max="27" width="8.140625" style="307" customWidth="1"/>
    <col min="28" max="16384" width="9.140625" style="13"/>
  </cols>
  <sheetData>
    <row r="1" spans="1:30" ht="30" customHeight="1" x14ac:dyDescent="0.2">
      <c r="A1" s="1029"/>
      <c r="B1" s="304"/>
      <c r="C1" s="304"/>
      <c r="D1" s="304"/>
      <c r="E1" s="304"/>
      <c r="F1" s="304"/>
      <c r="H1" s="305"/>
      <c r="I1" s="306"/>
      <c r="J1" s="306" t="s">
        <v>189</v>
      </c>
      <c r="K1" s="1035" t="s">
        <v>599</v>
      </c>
      <c r="L1" s="1035"/>
      <c r="M1" s="1035"/>
      <c r="N1" s="1035"/>
      <c r="O1" s="1035"/>
      <c r="P1" s="304"/>
      <c r="Q1" s="304"/>
      <c r="R1" s="304"/>
      <c r="S1" s="304"/>
      <c r="T1" s="304"/>
      <c r="U1" s="98"/>
      <c r="V1" s="98"/>
      <c r="W1" s="98"/>
      <c r="X1" s="98"/>
      <c r="Y1" s="98"/>
    </row>
    <row r="2" spans="1:30" ht="15" customHeight="1" x14ac:dyDescent="0.2">
      <c r="A2" s="14" t="s">
        <v>40</v>
      </c>
      <c r="B2" s="1" t="s">
        <v>6</v>
      </c>
      <c r="C2" s="27"/>
      <c r="D2" s="849" t="s">
        <v>79</v>
      </c>
      <c r="E2" s="23" t="s">
        <v>7</v>
      </c>
      <c r="F2" s="308" t="s">
        <v>8</v>
      </c>
      <c r="G2" s="16" t="s">
        <v>9</v>
      </c>
      <c r="H2" s="17" t="s">
        <v>10</v>
      </c>
      <c r="I2" s="17" t="s">
        <v>11</v>
      </c>
      <c r="J2" s="17" t="s">
        <v>12</v>
      </c>
      <c r="K2" s="309" t="s">
        <v>13</v>
      </c>
      <c r="L2" s="20" t="s">
        <v>14</v>
      </c>
      <c r="M2" s="20" t="s">
        <v>15</v>
      </c>
      <c r="N2" s="20" t="s">
        <v>16</v>
      </c>
      <c r="O2" s="18" t="s">
        <v>17</v>
      </c>
      <c r="P2" s="22" t="s">
        <v>18</v>
      </c>
      <c r="Q2" s="22" t="s">
        <v>19</v>
      </c>
      <c r="R2" s="22" t="s">
        <v>20</v>
      </c>
      <c r="S2" s="22" t="s">
        <v>21</v>
      </c>
      <c r="T2" s="21" t="s">
        <v>22</v>
      </c>
      <c r="U2" s="23" t="s">
        <v>119</v>
      </c>
      <c r="V2" s="22" t="s">
        <v>120</v>
      </c>
      <c r="W2" s="24" t="s">
        <v>121</v>
      </c>
      <c r="X2" s="22" t="s">
        <v>122</v>
      </c>
      <c r="Y2" s="21" t="s">
        <v>124</v>
      </c>
      <c r="Z2" s="310" t="s">
        <v>257</v>
      </c>
      <c r="AA2" s="310" t="s">
        <v>258</v>
      </c>
    </row>
    <row r="3" spans="1:30" ht="15" customHeight="1" x14ac:dyDescent="0.2">
      <c r="A3" s="27"/>
      <c r="B3" s="863"/>
      <c r="C3" s="27"/>
      <c r="D3" s="849"/>
      <c r="E3" s="72"/>
      <c r="F3" s="311"/>
      <c r="G3" s="30"/>
      <c r="H3" s="31"/>
      <c r="I3" s="31"/>
      <c r="J3" s="32"/>
      <c r="K3" s="312"/>
      <c r="L3" s="35"/>
      <c r="M3" s="35"/>
      <c r="N3" s="35"/>
      <c r="O3" s="33"/>
      <c r="P3" s="37"/>
      <c r="Q3" s="37"/>
      <c r="R3" s="37"/>
      <c r="S3" s="37"/>
      <c r="T3" s="36"/>
      <c r="U3" s="118"/>
      <c r="V3" s="37"/>
      <c r="W3" s="38"/>
      <c r="X3" s="37"/>
      <c r="Y3" s="36"/>
      <c r="Z3" s="313"/>
      <c r="AA3" s="314">
        <f t="shared" ref="AA3:AA81" si="0">SUM(Z3-E3)</f>
        <v>0</v>
      </c>
    </row>
    <row r="4" spans="1:30" s="326" customFormat="1" ht="15" customHeight="1" x14ac:dyDescent="0.2">
      <c r="A4" s="315"/>
      <c r="B4" s="864"/>
      <c r="C4" s="435"/>
      <c r="D4" s="844" t="s">
        <v>131</v>
      </c>
      <c r="E4" s="316">
        <f>SUM(E10+E14+E22+E38+E75+E46+E47+E48+E50+E51+E58+E61+E63+E64+E66+E79+E71+E65+E49+E26+E41+E30+E34+E18)</f>
        <v>1575</v>
      </c>
      <c r="F4" s="317">
        <f t="shared" ref="F4:W4" si="1">SUM(F10+F14+F22+F38+F75+F46+F47+F48+F50+F51+F58+F61+F63+F64+F66+F79+F71+F65+F49+F26+F41+F30+F34+F18)</f>
        <v>25</v>
      </c>
      <c r="G4" s="317">
        <f t="shared" si="1"/>
        <v>33</v>
      </c>
      <c r="H4" s="317">
        <f t="shared" si="1"/>
        <v>32</v>
      </c>
      <c r="I4" s="317">
        <f t="shared" si="1"/>
        <v>76</v>
      </c>
      <c r="J4" s="317">
        <f t="shared" si="1"/>
        <v>116</v>
      </c>
      <c r="K4" s="319">
        <f t="shared" si="1"/>
        <v>158</v>
      </c>
      <c r="L4" s="318">
        <f t="shared" si="1"/>
        <v>330</v>
      </c>
      <c r="M4" s="318">
        <f t="shared" si="1"/>
        <v>125</v>
      </c>
      <c r="N4" s="318">
        <f t="shared" si="1"/>
        <v>169</v>
      </c>
      <c r="O4" s="904">
        <f t="shared" si="1"/>
        <v>121</v>
      </c>
      <c r="P4" s="321">
        <f t="shared" si="1"/>
        <v>151</v>
      </c>
      <c r="Q4" s="321">
        <f t="shared" si="1"/>
        <v>103</v>
      </c>
      <c r="R4" s="321">
        <f t="shared" si="1"/>
        <v>106</v>
      </c>
      <c r="S4" s="321">
        <f t="shared" si="1"/>
        <v>6</v>
      </c>
      <c r="T4" s="320">
        <f t="shared" si="1"/>
        <v>6</v>
      </c>
      <c r="U4" s="322">
        <f t="shared" si="1"/>
        <v>6</v>
      </c>
      <c r="V4" s="323">
        <f t="shared" si="1"/>
        <v>6</v>
      </c>
      <c r="W4" s="324">
        <f t="shared" si="1"/>
        <v>6</v>
      </c>
      <c r="X4" s="323"/>
      <c r="Y4" s="325"/>
      <c r="Z4" s="313">
        <f>SUM(F4:Y4)</f>
        <v>1575</v>
      </c>
      <c r="AA4" s="314">
        <f t="shared" si="0"/>
        <v>0</v>
      </c>
    </row>
    <row r="5" spans="1:30" s="326" customFormat="1" ht="15" customHeight="1" x14ac:dyDescent="0.2">
      <c r="A5" s="1009"/>
      <c r="B5" s="864"/>
      <c r="C5" s="435"/>
      <c r="D5" s="844" t="s">
        <v>132</v>
      </c>
      <c r="E5" s="316">
        <f>SUM(E11+E15+E23+E39+E80+E72+E59+E27+E76+E31+E35+E19)</f>
        <v>510</v>
      </c>
      <c r="F5" s="317">
        <f t="shared" ref="F5:W5" si="2">SUM(F11+F15+F23+F39+F80+F72+F59+F27+F76+F31+F35+F19)</f>
        <v>0</v>
      </c>
      <c r="G5" s="317">
        <f t="shared" si="2"/>
        <v>0</v>
      </c>
      <c r="H5" s="317">
        <f t="shared" si="2"/>
        <v>18</v>
      </c>
      <c r="I5" s="317">
        <f t="shared" si="2"/>
        <v>18</v>
      </c>
      <c r="J5" s="317">
        <f t="shared" si="2"/>
        <v>40</v>
      </c>
      <c r="K5" s="319">
        <f t="shared" si="2"/>
        <v>72</v>
      </c>
      <c r="L5" s="318">
        <f t="shared" si="2"/>
        <v>94</v>
      </c>
      <c r="M5" s="318">
        <f t="shared" si="2"/>
        <v>62</v>
      </c>
      <c r="N5" s="318">
        <f t="shared" si="2"/>
        <v>70</v>
      </c>
      <c r="O5" s="904">
        <f t="shared" si="2"/>
        <v>47</v>
      </c>
      <c r="P5" s="321">
        <f t="shared" si="2"/>
        <v>30</v>
      </c>
      <c r="Q5" s="321">
        <f t="shared" si="2"/>
        <v>30</v>
      </c>
      <c r="R5" s="321">
        <f t="shared" si="2"/>
        <v>29</v>
      </c>
      <c r="S5" s="321">
        <f t="shared" si="2"/>
        <v>0</v>
      </c>
      <c r="T5" s="320">
        <f t="shared" si="2"/>
        <v>0</v>
      </c>
      <c r="U5" s="577">
        <f t="shared" si="2"/>
        <v>0</v>
      </c>
      <c r="V5" s="440">
        <f t="shared" si="2"/>
        <v>0</v>
      </c>
      <c r="W5" s="441">
        <f t="shared" si="2"/>
        <v>0</v>
      </c>
      <c r="X5" s="323"/>
      <c r="Y5" s="325"/>
      <c r="Z5" s="313">
        <f t="shared" ref="Z5:Z81" si="3">SUM(F5:Y5)</f>
        <v>510</v>
      </c>
      <c r="AA5" s="314">
        <f t="shared" si="0"/>
        <v>0</v>
      </c>
    </row>
    <row r="6" spans="1:30" ht="15" customHeight="1" x14ac:dyDescent="0.2">
      <c r="A6" s="77"/>
      <c r="B6" s="504"/>
      <c r="C6" s="77"/>
      <c r="D6" s="845" t="s">
        <v>103</v>
      </c>
      <c r="E6" s="327">
        <f>SUM(E4:E5)</f>
        <v>2085</v>
      </c>
      <c r="F6" s="61">
        <f t="shared" ref="F6:W6" si="4">SUM(F4:F5)</f>
        <v>25</v>
      </c>
      <c r="G6" s="61">
        <f t="shared" si="4"/>
        <v>33</v>
      </c>
      <c r="H6" s="61">
        <f t="shared" si="4"/>
        <v>50</v>
      </c>
      <c r="I6" s="61">
        <f t="shared" si="4"/>
        <v>94</v>
      </c>
      <c r="J6" s="61">
        <f t="shared" si="4"/>
        <v>156</v>
      </c>
      <c r="K6" s="328">
        <f t="shared" si="4"/>
        <v>230</v>
      </c>
      <c r="L6" s="63">
        <f t="shared" si="4"/>
        <v>424</v>
      </c>
      <c r="M6" s="63">
        <f t="shared" si="4"/>
        <v>187</v>
      </c>
      <c r="N6" s="63">
        <f t="shared" si="4"/>
        <v>239</v>
      </c>
      <c r="O6" s="62">
        <f t="shared" si="4"/>
        <v>168</v>
      </c>
      <c r="P6" s="330">
        <f t="shared" si="4"/>
        <v>181</v>
      </c>
      <c r="Q6" s="330">
        <f t="shared" si="4"/>
        <v>133</v>
      </c>
      <c r="R6" s="330">
        <f t="shared" si="4"/>
        <v>135</v>
      </c>
      <c r="S6" s="330">
        <f t="shared" si="4"/>
        <v>6</v>
      </c>
      <c r="T6" s="329">
        <f t="shared" si="4"/>
        <v>6</v>
      </c>
      <c r="U6" s="331">
        <f t="shared" si="4"/>
        <v>6</v>
      </c>
      <c r="V6" s="332">
        <f t="shared" si="4"/>
        <v>6</v>
      </c>
      <c r="W6" s="333">
        <f t="shared" si="4"/>
        <v>6</v>
      </c>
      <c r="X6" s="334"/>
      <c r="Y6" s="335"/>
      <c r="Z6" s="313">
        <f t="shared" si="3"/>
        <v>2085</v>
      </c>
      <c r="AA6" s="314">
        <f t="shared" si="0"/>
        <v>0</v>
      </c>
    </row>
    <row r="7" spans="1:30" ht="15" customHeight="1" x14ac:dyDescent="0.2">
      <c r="A7" s="77"/>
      <c r="B7" s="850"/>
      <c r="C7" s="26"/>
      <c r="D7" s="499" t="s">
        <v>23</v>
      </c>
      <c r="E7" s="293"/>
      <c r="F7" s="45">
        <v>25</v>
      </c>
      <c r="G7" s="45">
        <f>SUM(F7+G6)</f>
        <v>58</v>
      </c>
      <c r="H7" s="45">
        <f t="shared" ref="H7:W7" si="5">SUM(G7+H6)</f>
        <v>108</v>
      </c>
      <c r="I7" s="45">
        <f t="shared" si="5"/>
        <v>202</v>
      </c>
      <c r="J7" s="986">
        <f t="shared" si="5"/>
        <v>358</v>
      </c>
      <c r="K7" s="204">
        <f t="shared" si="5"/>
        <v>588</v>
      </c>
      <c r="L7" s="204">
        <f t="shared" si="5"/>
        <v>1012</v>
      </c>
      <c r="M7" s="204">
        <f t="shared" si="5"/>
        <v>1199</v>
      </c>
      <c r="N7" s="204">
        <f t="shared" si="5"/>
        <v>1438</v>
      </c>
      <c r="O7" s="204">
        <f t="shared" si="5"/>
        <v>1606</v>
      </c>
      <c r="P7" s="139">
        <f t="shared" si="5"/>
        <v>1787</v>
      </c>
      <c r="Q7" s="213">
        <f t="shared" si="5"/>
        <v>1920</v>
      </c>
      <c r="R7" s="213">
        <f t="shared" si="5"/>
        <v>2055</v>
      </c>
      <c r="S7" s="213">
        <f t="shared" si="5"/>
        <v>2061</v>
      </c>
      <c r="T7" s="232">
        <f t="shared" si="5"/>
        <v>2067</v>
      </c>
      <c r="U7" s="337">
        <f t="shared" si="5"/>
        <v>2073</v>
      </c>
      <c r="V7" s="338">
        <f t="shared" si="5"/>
        <v>2079</v>
      </c>
      <c r="W7" s="75">
        <f t="shared" si="5"/>
        <v>2085</v>
      </c>
      <c r="X7" s="98"/>
      <c r="Y7" s="83"/>
      <c r="Z7" s="313">
        <f t="shared" si="3"/>
        <v>22721</v>
      </c>
      <c r="AA7" s="314">
        <f t="shared" si="0"/>
        <v>22721</v>
      </c>
    </row>
    <row r="8" spans="1:30" ht="15" customHeight="1" x14ac:dyDescent="0.2">
      <c r="A8" s="77"/>
      <c r="B8" s="850"/>
      <c r="C8" s="26"/>
      <c r="D8" s="867"/>
      <c r="E8" s="340"/>
      <c r="F8" s="341"/>
      <c r="G8" s="342"/>
      <c r="H8" s="78"/>
      <c r="I8" s="61"/>
      <c r="J8" s="61"/>
      <c r="K8" s="343"/>
      <c r="L8" s="70"/>
      <c r="M8" s="70"/>
      <c r="N8" s="70"/>
      <c r="O8" s="69"/>
      <c r="P8" s="71"/>
      <c r="Q8" s="71"/>
      <c r="R8" s="71"/>
      <c r="S8" s="71"/>
      <c r="T8" s="201"/>
      <c r="U8" s="344"/>
      <c r="V8" s="345"/>
      <c r="W8" s="82"/>
      <c r="X8" s="98"/>
      <c r="Y8" s="83"/>
      <c r="Z8" s="313">
        <f t="shared" si="3"/>
        <v>0</v>
      </c>
      <c r="AA8" s="314">
        <f t="shared" si="0"/>
        <v>0</v>
      </c>
    </row>
    <row r="9" spans="1:30" ht="15" customHeight="1" x14ac:dyDescent="0.2">
      <c r="A9" s="84" t="s">
        <v>51</v>
      </c>
      <c r="B9" s="178" t="s">
        <v>91</v>
      </c>
      <c r="C9" s="873"/>
      <c r="D9" s="868" t="s">
        <v>433</v>
      </c>
      <c r="E9" s="286">
        <f>SUM(E10:E11)</f>
        <v>285</v>
      </c>
      <c r="F9" s="241"/>
      <c r="G9" s="240"/>
      <c r="H9" s="241">
        <f>SUM(H10:H11)</f>
        <v>36</v>
      </c>
      <c r="I9" s="241">
        <f t="shared" ref="I9:L9" si="6">SUM(I10:I11)</f>
        <v>62</v>
      </c>
      <c r="J9" s="988">
        <f t="shared" si="6"/>
        <v>66</v>
      </c>
      <c r="K9" s="346">
        <f t="shared" si="6"/>
        <v>63</v>
      </c>
      <c r="L9" s="287">
        <f t="shared" si="6"/>
        <v>58</v>
      </c>
      <c r="M9" s="287"/>
      <c r="N9" s="287"/>
      <c r="O9" s="287"/>
      <c r="P9" s="347"/>
      <c r="Q9" s="246"/>
      <c r="R9" s="246"/>
      <c r="S9" s="246"/>
      <c r="T9" s="248"/>
      <c r="U9" s="348"/>
      <c r="V9" s="349"/>
      <c r="W9" s="350"/>
      <c r="X9" s="349"/>
      <c r="Y9" s="351"/>
      <c r="Z9" s="313">
        <f t="shared" si="3"/>
        <v>285</v>
      </c>
      <c r="AA9" s="314">
        <f t="shared" si="0"/>
        <v>0</v>
      </c>
      <c r="AD9" s="230"/>
    </row>
    <row r="10" spans="1:30" ht="15" customHeight="1" x14ac:dyDescent="0.2">
      <c r="A10" s="77"/>
      <c r="B10" s="504"/>
      <c r="C10" s="77"/>
      <c r="D10" s="170" t="s">
        <v>197</v>
      </c>
      <c r="E10" s="297">
        <v>185</v>
      </c>
      <c r="F10" s="352"/>
      <c r="G10" s="206"/>
      <c r="H10" s="352">
        <v>18</v>
      </c>
      <c r="I10" s="231">
        <v>44</v>
      </c>
      <c r="J10" s="989">
        <v>46</v>
      </c>
      <c r="K10" s="229">
        <v>40</v>
      </c>
      <c r="L10" s="112">
        <v>37</v>
      </c>
      <c r="M10" s="113"/>
      <c r="N10" s="113"/>
      <c r="O10" s="905"/>
      <c r="P10" s="141"/>
      <c r="Q10" s="141"/>
      <c r="R10" s="141"/>
      <c r="S10" s="141"/>
      <c r="T10" s="353"/>
      <c r="U10" s="354"/>
      <c r="V10" s="224"/>
      <c r="W10" s="225"/>
      <c r="X10" s="224"/>
      <c r="Y10" s="226"/>
      <c r="Z10" s="313">
        <f>SUM(F10:Y10)</f>
        <v>185</v>
      </c>
      <c r="AA10" s="314">
        <f>SUM(Z10-E10)</f>
        <v>0</v>
      </c>
    </row>
    <row r="11" spans="1:30" ht="15" customHeight="1" x14ac:dyDescent="0.2">
      <c r="A11" s="142"/>
      <c r="B11" s="504"/>
      <c r="C11" s="77"/>
      <c r="D11" s="170" t="s">
        <v>198</v>
      </c>
      <c r="E11" s="355">
        <v>100</v>
      </c>
      <c r="F11" s="352"/>
      <c r="G11" s="206"/>
      <c r="H11" s="352">
        <v>18</v>
      </c>
      <c r="I11" s="231">
        <v>18</v>
      </c>
      <c r="J11" s="989">
        <v>20</v>
      </c>
      <c r="K11" s="112">
        <v>23</v>
      </c>
      <c r="L11" s="112">
        <v>21</v>
      </c>
      <c r="M11" s="113"/>
      <c r="N11" s="113"/>
      <c r="O11" s="111"/>
      <c r="P11" s="141"/>
      <c r="Q11" s="141"/>
      <c r="R11" s="141"/>
      <c r="S11" s="141"/>
      <c r="T11" s="140"/>
      <c r="U11" s="354"/>
      <c r="V11" s="224"/>
      <c r="W11" s="225"/>
      <c r="X11" s="224"/>
      <c r="Y11" s="226"/>
      <c r="Z11" s="313">
        <f t="shared" si="3"/>
        <v>100</v>
      </c>
      <c r="AA11" s="314">
        <f t="shared" si="0"/>
        <v>0</v>
      </c>
    </row>
    <row r="12" spans="1:30" ht="15" customHeight="1" x14ac:dyDescent="0.2">
      <c r="A12" s="77"/>
      <c r="B12" s="504"/>
      <c r="C12" s="77"/>
      <c r="D12" s="170"/>
      <c r="E12" s="267"/>
      <c r="F12" s="356"/>
      <c r="G12" s="110"/>
      <c r="H12" s="115"/>
      <c r="I12" s="109"/>
      <c r="J12" s="990"/>
      <c r="K12" s="123"/>
      <c r="L12" s="122"/>
      <c r="M12" s="122"/>
      <c r="N12" s="122"/>
      <c r="O12" s="130"/>
      <c r="P12" s="132"/>
      <c r="Q12" s="132"/>
      <c r="R12" s="132"/>
      <c r="S12" s="132"/>
      <c r="T12" s="134"/>
      <c r="U12" s="344"/>
      <c r="V12" s="345"/>
      <c r="W12" s="82"/>
      <c r="X12" s="98"/>
      <c r="Y12" s="83"/>
      <c r="Z12" s="313">
        <f t="shared" si="3"/>
        <v>0</v>
      </c>
      <c r="AA12" s="314">
        <f t="shared" si="0"/>
        <v>0</v>
      </c>
      <c r="AD12" s="230"/>
    </row>
    <row r="13" spans="1:30" s="98" customFormat="1" ht="15" customHeight="1" x14ac:dyDescent="0.2">
      <c r="A13" s="142" t="s">
        <v>51</v>
      </c>
      <c r="B13" s="504" t="s">
        <v>329</v>
      </c>
      <c r="C13" s="843"/>
      <c r="D13" s="869" t="s">
        <v>608</v>
      </c>
      <c r="E13" s="357">
        <f>SUM(E14:E15)</f>
        <v>192</v>
      </c>
      <c r="F13" s="358"/>
      <c r="G13" s="110"/>
      <c r="H13" s="110"/>
      <c r="I13" s="109"/>
      <c r="J13" s="991">
        <v>4</v>
      </c>
      <c r="K13" s="204">
        <f>SUM(K14:K15)</f>
        <v>48</v>
      </c>
      <c r="L13" s="204">
        <f t="shared" ref="L13:N13" si="7">SUM(L14:L15)</f>
        <v>48</v>
      </c>
      <c r="M13" s="204">
        <f t="shared" si="7"/>
        <v>48</v>
      </c>
      <c r="N13" s="204">
        <f t="shared" si="7"/>
        <v>44</v>
      </c>
      <c r="O13" s="223"/>
      <c r="P13" s="213"/>
      <c r="Q13" s="124"/>
      <c r="R13" s="124"/>
      <c r="S13" s="124"/>
      <c r="T13" s="131"/>
      <c r="U13" s="344"/>
      <c r="V13" s="345"/>
      <c r="W13" s="82"/>
      <c r="Y13" s="83"/>
      <c r="Z13" s="313">
        <f t="shared" si="3"/>
        <v>192</v>
      </c>
      <c r="AA13" s="314">
        <f t="shared" si="0"/>
        <v>0</v>
      </c>
    </row>
    <row r="14" spans="1:30" ht="15" customHeight="1" x14ac:dyDescent="0.2">
      <c r="A14" s="142"/>
      <c r="B14" s="504"/>
      <c r="C14" s="77"/>
      <c r="D14" s="170" t="s">
        <v>199</v>
      </c>
      <c r="E14" s="359">
        <v>134</v>
      </c>
      <c r="F14" s="358"/>
      <c r="G14" s="110"/>
      <c r="H14" s="110"/>
      <c r="I14" s="109"/>
      <c r="J14" s="989">
        <v>4</v>
      </c>
      <c r="K14" s="113">
        <v>33</v>
      </c>
      <c r="L14" s="113">
        <v>33</v>
      </c>
      <c r="M14" s="113">
        <v>34</v>
      </c>
      <c r="N14" s="113">
        <v>30</v>
      </c>
      <c r="O14" s="111"/>
      <c r="P14" s="141"/>
      <c r="Q14" s="141"/>
      <c r="R14" s="132"/>
      <c r="S14" s="132"/>
      <c r="T14" s="131"/>
      <c r="U14" s="344"/>
      <c r="V14" s="345"/>
      <c r="W14" s="82"/>
      <c r="X14" s="98"/>
      <c r="Y14" s="83"/>
      <c r="Z14" s="313">
        <f t="shared" si="3"/>
        <v>134</v>
      </c>
      <c r="AA14" s="314">
        <f t="shared" si="0"/>
        <v>0</v>
      </c>
      <c r="AD14" s="230"/>
    </row>
    <row r="15" spans="1:30" ht="15" customHeight="1" x14ac:dyDescent="0.2">
      <c r="A15" s="884"/>
      <c r="B15" s="504"/>
      <c r="C15" s="77"/>
      <c r="D15" s="170" t="s">
        <v>200</v>
      </c>
      <c r="E15" s="359">
        <v>58</v>
      </c>
      <c r="F15" s="358"/>
      <c r="G15" s="110"/>
      <c r="H15" s="115"/>
      <c r="I15" s="109"/>
      <c r="J15" s="989">
        <v>0</v>
      </c>
      <c r="K15" s="113">
        <v>15</v>
      </c>
      <c r="L15" s="113">
        <v>15</v>
      </c>
      <c r="M15" s="113">
        <v>14</v>
      </c>
      <c r="N15" s="113">
        <v>14</v>
      </c>
      <c r="O15" s="111"/>
      <c r="P15" s="141"/>
      <c r="Q15" s="141"/>
      <c r="R15" s="132"/>
      <c r="S15" s="132"/>
      <c r="T15" s="131"/>
      <c r="U15" s="344"/>
      <c r="V15" s="345"/>
      <c r="W15" s="82"/>
      <c r="X15" s="98"/>
      <c r="Y15" s="83"/>
      <c r="Z15" s="313">
        <f t="shared" si="3"/>
        <v>58</v>
      </c>
      <c r="AA15" s="314">
        <f t="shared" si="0"/>
        <v>0</v>
      </c>
    </row>
    <row r="16" spans="1:30" ht="15" customHeight="1" x14ac:dyDescent="0.2">
      <c r="A16" s="40"/>
      <c r="B16" s="504"/>
      <c r="C16" s="77"/>
      <c r="D16" s="170"/>
      <c r="E16" s="363"/>
      <c r="F16" s="356"/>
      <c r="G16" s="110"/>
      <c r="H16" s="115"/>
      <c r="I16" s="109"/>
      <c r="J16" s="989"/>
      <c r="K16" s="113"/>
      <c r="L16" s="113"/>
      <c r="M16" s="113"/>
      <c r="N16" s="113"/>
      <c r="O16" s="111"/>
      <c r="P16" s="141"/>
      <c r="Q16" s="141"/>
      <c r="R16" s="132"/>
      <c r="S16" s="132"/>
      <c r="T16" s="131"/>
      <c r="U16" s="373"/>
      <c r="V16" s="345"/>
      <c r="W16" s="82"/>
      <c r="X16" s="98"/>
      <c r="Y16" s="83"/>
      <c r="Z16" s="313">
        <f t="shared" si="3"/>
        <v>0</v>
      </c>
      <c r="AA16" s="314">
        <f t="shared" si="0"/>
        <v>0</v>
      </c>
    </row>
    <row r="17" spans="1:30" ht="15" customHeight="1" x14ac:dyDescent="0.2">
      <c r="A17" s="40" t="s">
        <v>51</v>
      </c>
      <c r="B17" s="504" t="s">
        <v>329</v>
      </c>
      <c r="C17" s="843"/>
      <c r="D17" s="869" t="s">
        <v>609</v>
      </c>
      <c r="E17" s="139">
        <v>74</v>
      </c>
      <c r="F17" s="356"/>
      <c r="G17" s="110"/>
      <c r="H17" s="115"/>
      <c r="I17" s="109"/>
      <c r="J17" s="991">
        <v>2</v>
      </c>
      <c r="K17" s="367">
        <f>SUM(K18:K19)</f>
        <v>35</v>
      </c>
      <c r="L17" s="367">
        <f>SUM(L18:L19)</f>
        <v>37</v>
      </c>
      <c r="M17" s="113"/>
      <c r="N17" s="113"/>
      <c r="O17" s="111"/>
      <c r="P17" s="141"/>
      <c r="Q17" s="141"/>
      <c r="R17" s="132"/>
      <c r="S17" s="132"/>
      <c r="T17" s="131"/>
      <c r="U17" s="373"/>
      <c r="V17" s="345"/>
      <c r="W17" s="82"/>
      <c r="X17" s="98"/>
      <c r="Y17" s="83"/>
      <c r="Z17" s="313">
        <f t="shared" si="3"/>
        <v>74</v>
      </c>
      <c r="AA17" s="314">
        <f t="shared" si="0"/>
        <v>0</v>
      </c>
    </row>
    <row r="18" spans="1:30" ht="15" customHeight="1" x14ac:dyDescent="0.2">
      <c r="A18" s="40"/>
      <c r="B18" s="504"/>
      <c r="C18" s="77"/>
      <c r="D18" s="170" t="s">
        <v>199</v>
      </c>
      <c r="E18" s="363">
        <v>52</v>
      </c>
      <c r="F18" s="356"/>
      <c r="G18" s="110"/>
      <c r="H18" s="115"/>
      <c r="I18" s="109"/>
      <c r="J18" s="989">
        <v>2</v>
      </c>
      <c r="K18" s="113">
        <v>24</v>
      </c>
      <c r="L18" s="113">
        <v>26</v>
      </c>
      <c r="M18" s="113"/>
      <c r="N18" s="113"/>
      <c r="O18" s="111"/>
      <c r="P18" s="141"/>
      <c r="Q18" s="141"/>
      <c r="R18" s="132"/>
      <c r="S18" s="132"/>
      <c r="T18" s="131"/>
      <c r="U18" s="373"/>
      <c r="V18" s="345"/>
      <c r="W18" s="82"/>
      <c r="X18" s="98"/>
      <c r="Y18" s="83"/>
      <c r="Z18" s="313">
        <f t="shared" si="3"/>
        <v>52</v>
      </c>
      <c r="AA18" s="314">
        <f t="shared" si="0"/>
        <v>0</v>
      </c>
    </row>
    <row r="19" spans="1:30" ht="15" customHeight="1" x14ac:dyDescent="0.2">
      <c r="A19" s="40"/>
      <c r="B19" s="504"/>
      <c r="C19" s="77"/>
      <c r="D19" s="170" t="s">
        <v>200</v>
      </c>
      <c r="E19" s="363">
        <v>22</v>
      </c>
      <c r="F19" s="356"/>
      <c r="G19" s="110"/>
      <c r="H19" s="115"/>
      <c r="I19" s="109"/>
      <c r="J19" s="989">
        <v>0</v>
      </c>
      <c r="K19" s="113">
        <v>11</v>
      </c>
      <c r="L19" s="113">
        <v>11</v>
      </c>
      <c r="M19" s="113"/>
      <c r="N19" s="113"/>
      <c r="O19" s="111"/>
      <c r="P19" s="141"/>
      <c r="Q19" s="141"/>
      <c r="R19" s="132"/>
      <c r="S19" s="132"/>
      <c r="T19" s="131"/>
      <c r="U19" s="373"/>
      <c r="V19" s="345"/>
      <c r="W19" s="82"/>
      <c r="X19" s="98"/>
      <c r="Y19" s="83"/>
      <c r="Z19" s="313">
        <f t="shared" si="3"/>
        <v>22</v>
      </c>
      <c r="AA19" s="314">
        <f t="shared" si="0"/>
        <v>0</v>
      </c>
    </row>
    <row r="20" spans="1:30" ht="15" customHeight="1" x14ac:dyDescent="0.2">
      <c r="A20" s="142"/>
      <c r="B20" s="504"/>
      <c r="C20" s="77"/>
      <c r="D20" s="170"/>
      <c r="E20" s="125"/>
      <c r="F20" s="358"/>
      <c r="G20" s="110"/>
      <c r="H20" s="110"/>
      <c r="I20" s="109"/>
      <c r="J20" s="943"/>
      <c r="K20" s="122"/>
      <c r="L20" s="122"/>
      <c r="M20" s="122"/>
      <c r="N20" s="122"/>
      <c r="O20" s="136"/>
      <c r="P20" s="132"/>
      <c r="Q20" s="132"/>
      <c r="R20" s="132"/>
      <c r="S20" s="132"/>
      <c r="T20" s="131"/>
      <c r="U20" s="344"/>
      <c r="V20" s="345"/>
      <c r="W20" s="82"/>
      <c r="X20" s="98"/>
      <c r="Y20" s="83"/>
      <c r="Z20" s="313">
        <f t="shared" si="3"/>
        <v>0</v>
      </c>
      <c r="AA20" s="314">
        <f t="shared" si="0"/>
        <v>0</v>
      </c>
    </row>
    <row r="21" spans="1:30" ht="15" customHeight="1" x14ac:dyDescent="0.2">
      <c r="A21" s="84" t="s">
        <v>50</v>
      </c>
      <c r="B21" s="178" t="s">
        <v>214</v>
      </c>
      <c r="C21" s="873"/>
      <c r="D21" s="849" t="s">
        <v>524</v>
      </c>
      <c r="E21" s="347">
        <f>SUM(E22:E23)</f>
        <v>154</v>
      </c>
      <c r="F21" s="360"/>
      <c r="G21" s="145"/>
      <c r="H21" s="145"/>
      <c r="I21" s="32">
        <v>25</v>
      </c>
      <c r="J21" s="241">
        <v>48</v>
      </c>
      <c r="K21" s="346">
        <v>74</v>
      </c>
      <c r="L21" s="287">
        <v>7</v>
      </c>
      <c r="M21" s="287"/>
      <c r="N21" s="244"/>
      <c r="O21" s="242"/>
      <c r="P21" s="247"/>
      <c r="Q21" s="247"/>
      <c r="R21" s="247"/>
      <c r="S21" s="247"/>
      <c r="T21" s="245"/>
      <c r="U21" s="361"/>
      <c r="V21" s="362"/>
      <c r="W21" s="150"/>
      <c r="X21" s="149"/>
      <c r="Y21" s="151"/>
      <c r="Z21" s="313">
        <f t="shared" si="3"/>
        <v>154</v>
      </c>
      <c r="AA21" s="314">
        <f t="shared" si="0"/>
        <v>0</v>
      </c>
    </row>
    <row r="22" spans="1:30" ht="15" customHeight="1" x14ac:dyDescent="0.2">
      <c r="A22" s="77"/>
      <c r="B22" s="504" t="s">
        <v>391</v>
      </c>
      <c r="C22" s="77"/>
      <c r="D22" s="170" t="s">
        <v>529</v>
      </c>
      <c r="E22" s="363">
        <v>111</v>
      </c>
      <c r="F22" s="356"/>
      <c r="G22" s="137"/>
      <c r="H22" s="137"/>
      <c r="I22" s="129">
        <v>25</v>
      </c>
      <c r="J22" s="352">
        <v>28</v>
      </c>
      <c r="K22" s="364">
        <v>51</v>
      </c>
      <c r="L22" s="113">
        <v>7</v>
      </c>
      <c r="M22" s="113"/>
      <c r="N22" s="113"/>
      <c r="O22" s="905"/>
      <c r="P22" s="141"/>
      <c r="Q22" s="141"/>
      <c r="R22" s="141"/>
      <c r="S22" s="141"/>
      <c r="T22" s="140"/>
      <c r="U22" s="365"/>
      <c r="V22" s="345"/>
      <c r="W22" s="82"/>
      <c r="X22" s="98"/>
      <c r="Y22" s="83"/>
      <c r="Z22" s="313">
        <f t="shared" si="3"/>
        <v>111</v>
      </c>
      <c r="AA22" s="314">
        <f t="shared" si="0"/>
        <v>0</v>
      </c>
      <c r="AD22" s="230"/>
    </row>
    <row r="23" spans="1:30" ht="15" customHeight="1" x14ac:dyDescent="0.2">
      <c r="A23" s="77"/>
      <c r="B23" s="504"/>
      <c r="C23" s="77"/>
      <c r="D23" s="170" t="s">
        <v>528</v>
      </c>
      <c r="E23" s="363">
        <v>43</v>
      </c>
      <c r="F23" s="356"/>
      <c r="G23" s="137"/>
      <c r="H23" s="137"/>
      <c r="I23" s="129">
        <v>0</v>
      </c>
      <c r="J23" s="352">
        <v>20</v>
      </c>
      <c r="K23" s="364">
        <v>23</v>
      </c>
      <c r="L23" s="113">
        <v>0</v>
      </c>
      <c r="M23" s="113"/>
      <c r="N23" s="113"/>
      <c r="O23" s="905"/>
      <c r="P23" s="141"/>
      <c r="Q23" s="141"/>
      <c r="R23" s="141"/>
      <c r="S23" s="141"/>
      <c r="T23" s="140"/>
      <c r="U23" s="365"/>
      <c r="V23" s="345"/>
      <c r="W23" s="82"/>
      <c r="X23" s="98"/>
      <c r="Y23" s="83"/>
      <c r="Z23" s="313">
        <f t="shared" si="3"/>
        <v>43</v>
      </c>
      <c r="AA23" s="314">
        <f t="shared" si="0"/>
        <v>0</v>
      </c>
      <c r="AC23" s="230"/>
    </row>
    <row r="24" spans="1:30" ht="15" customHeight="1" x14ac:dyDescent="0.2">
      <c r="A24" s="77"/>
      <c r="B24" s="504"/>
      <c r="C24" s="77"/>
      <c r="D24" s="170"/>
      <c r="E24" s="363"/>
      <c r="F24" s="356"/>
      <c r="G24" s="137"/>
      <c r="H24" s="137"/>
      <c r="I24" s="137"/>
      <c r="J24" s="116"/>
      <c r="K24" s="364"/>
      <c r="L24" s="113"/>
      <c r="M24" s="113"/>
      <c r="N24" s="113"/>
      <c r="O24" s="905"/>
      <c r="P24" s="141"/>
      <c r="Q24" s="141"/>
      <c r="R24" s="141"/>
      <c r="S24" s="141"/>
      <c r="T24" s="353"/>
      <c r="U24" s="365"/>
      <c r="V24" s="345"/>
      <c r="W24" s="82"/>
      <c r="X24" s="98"/>
      <c r="Y24" s="366"/>
      <c r="Z24" s="313">
        <f t="shared" si="3"/>
        <v>0</v>
      </c>
      <c r="AA24" s="314">
        <f t="shared" si="0"/>
        <v>0</v>
      </c>
      <c r="AC24" s="230"/>
    </row>
    <row r="25" spans="1:30" ht="15" customHeight="1" x14ac:dyDescent="0.2">
      <c r="A25" s="77" t="s">
        <v>50</v>
      </c>
      <c r="B25" s="504" t="s">
        <v>398</v>
      </c>
      <c r="C25" s="854"/>
      <c r="D25" s="499" t="s">
        <v>525</v>
      </c>
      <c r="E25" s="139">
        <v>30</v>
      </c>
      <c r="F25" s="356"/>
      <c r="G25" s="137"/>
      <c r="H25" s="137"/>
      <c r="I25" s="137"/>
      <c r="J25" s="116"/>
      <c r="K25" s="364"/>
      <c r="L25" s="367">
        <v>30</v>
      </c>
      <c r="M25" s="113"/>
      <c r="N25" s="113"/>
      <c r="O25" s="905"/>
      <c r="P25" s="141"/>
      <c r="Q25" s="141"/>
      <c r="R25" s="141"/>
      <c r="S25" s="141"/>
      <c r="T25" s="353"/>
      <c r="U25" s="365"/>
      <c r="V25" s="345"/>
      <c r="W25" s="82"/>
      <c r="X25" s="98"/>
      <c r="Y25" s="366"/>
      <c r="Z25" s="313">
        <f t="shared" si="3"/>
        <v>30</v>
      </c>
      <c r="AA25" s="314">
        <f t="shared" si="0"/>
        <v>0</v>
      </c>
      <c r="AC25" s="230"/>
    </row>
    <row r="26" spans="1:30" ht="15" customHeight="1" x14ac:dyDescent="0.2">
      <c r="A26" s="77"/>
      <c r="B26" s="504"/>
      <c r="C26" s="77"/>
      <c r="D26" s="170" t="s">
        <v>530</v>
      </c>
      <c r="E26" s="363">
        <v>21</v>
      </c>
      <c r="F26" s="356"/>
      <c r="G26" s="137"/>
      <c r="H26" s="137"/>
      <c r="I26" s="137"/>
      <c r="J26" s="116"/>
      <c r="K26" s="364"/>
      <c r="L26" s="113">
        <v>21</v>
      </c>
      <c r="M26" s="113"/>
      <c r="N26" s="113"/>
      <c r="O26" s="905"/>
      <c r="P26" s="141"/>
      <c r="Q26" s="141"/>
      <c r="R26" s="141"/>
      <c r="S26" s="141"/>
      <c r="T26" s="353"/>
      <c r="U26" s="365"/>
      <c r="V26" s="345"/>
      <c r="W26" s="82"/>
      <c r="X26" s="98"/>
      <c r="Y26" s="366"/>
      <c r="Z26" s="313">
        <f t="shared" si="3"/>
        <v>21</v>
      </c>
      <c r="AA26" s="314">
        <f t="shared" si="0"/>
        <v>0</v>
      </c>
      <c r="AC26" s="230"/>
    </row>
    <row r="27" spans="1:30" ht="15" customHeight="1" x14ac:dyDescent="0.2">
      <c r="A27" s="40"/>
      <c r="B27" s="497"/>
      <c r="C27" s="120"/>
      <c r="D27" s="170" t="s">
        <v>531</v>
      </c>
      <c r="E27" s="363">
        <v>9</v>
      </c>
      <c r="F27" s="356"/>
      <c r="G27" s="137"/>
      <c r="H27" s="137"/>
      <c r="I27" s="137"/>
      <c r="J27" s="116"/>
      <c r="K27" s="364"/>
      <c r="L27" s="113">
        <v>9</v>
      </c>
      <c r="M27" s="113"/>
      <c r="N27" s="113"/>
      <c r="O27" s="905"/>
      <c r="P27" s="141"/>
      <c r="Q27" s="141"/>
      <c r="R27" s="141"/>
      <c r="S27" s="141"/>
      <c r="T27" s="353"/>
      <c r="U27" s="365"/>
      <c r="V27" s="345"/>
      <c r="W27" s="82"/>
      <c r="X27" s="98"/>
      <c r="Y27" s="366"/>
      <c r="Z27" s="313">
        <f t="shared" si="3"/>
        <v>9</v>
      </c>
      <c r="AA27" s="314">
        <f t="shared" si="0"/>
        <v>0</v>
      </c>
      <c r="AC27" s="230"/>
    </row>
    <row r="28" spans="1:30" ht="15" customHeight="1" x14ac:dyDescent="0.2">
      <c r="A28" s="77"/>
      <c r="B28" s="497"/>
      <c r="C28" s="120"/>
      <c r="D28" s="882"/>
      <c r="E28" s="363"/>
      <c r="F28" s="356"/>
      <c r="G28" s="137"/>
      <c r="H28" s="137"/>
      <c r="I28" s="137"/>
      <c r="J28" s="116"/>
      <c r="K28" s="364"/>
      <c r="L28" s="113"/>
      <c r="M28" s="113"/>
      <c r="N28" s="113"/>
      <c r="O28" s="905"/>
      <c r="P28" s="141"/>
      <c r="Q28" s="141"/>
      <c r="R28" s="141"/>
      <c r="S28" s="141"/>
      <c r="T28" s="353"/>
      <c r="U28" s="365"/>
      <c r="V28" s="345"/>
      <c r="W28" s="82"/>
      <c r="X28" s="98"/>
      <c r="Y28" s="366"/>
      <c r="Z28" s="313">
        <f t="shared" si="3"/>
        <v>0</v>
      </c>
      <c r="AA28" s="314">
        <f t="shared" si="0"/>
        <v>0</v>
      </c>
      <c r="AC28" s="230"/>
    </row>
    <row r="29" spans="1:30" ht="15" customHeight="1" x14ac:dyDescent="0.2">
      <c r="A29" s="77" t="s">
        <v>50</v>
      </c>
      <c r="B29" s="497" t="s">
        <v>527</v>
      </c>
      <c r="C29" s="883"/>
      <c r="D29" s="882" t="s">
        <v>526</v>
      </c>
      <c r="E29" s="139">
        <f>SUM(E30:E31)</f>
        <v>239</v>
      </c>
      <c r="F29" s="356"/>
      <c r="G29" s="137"/>
      <c r="H29" s="137"/>
      <c r="I29" s="137"/>
      <c r="J29" s="116"/>
      <c r="K29" s="364"/>
      <c r="L29" s="367">
        <f>SUM(L30:L31)</f>
        <v>60</v>
      </c>
      <c r="M29" s="367">
        <f t="shared" ref="M29:O29" si="8">SUM(M30:M31)</f>
        <v>60</v>
      </c>
      <c r="N29" s="367">
        <f t="shared" si="8"/>
        <v>60</v>
      </c>
      <c r="O29" s="336">
        <f t="shared" si="8"/>
        <v>59</v>
      </c>
      <c r="P29" s="141"/>
      <c r="Q29" s="141"/>
      <c r="R29" s="141"/>
      <c r="S29" s="141"/>
      <c r="T29" s="353"/>
      <c r="U29" s="365"/>
      <c r="V29" s="345"/>
      <c r="W29" s="82"/>
      <c r="X29" s="98"/>
      <c r="Y29" s="366"/>
      <c r="Z29" s="313">
        <f t="shared" si="3"/>
        <v>239</v>
      </c>
      <c r="AA29" s="314">
        <f t="shared" si="0"/>
        <v>0</v>
      </c>
      <c r="AC29" s="230"/>
    </row>
    <row r="30" spans="1:30" ht="15" customHeight="1" x14ac:dyDescent="0.2">
      <c r="A30" s="77"/>
      <c r="C30" s="120"/>
      <c r="D30" s="882" t="s">
        <v>532</v>
      </c>
      <c r="E30" s="363">
        <v>156</v>
      </c>
      <c r="F30" s="356"/>
      <c r="G30" s="137"/>
      <c r="H30" s="137"/>
      <c r="I30" s="137"/>
      <c r="J30" s="116"/>
      <c r="K30" s="364"/>
      <c r="L30" s="113">
        <v>39</v>
      </c>
      <c r="M30" s="113">
        <v>39</v>
      </c>
      <c r="N30" s="113">
        <v>39</v>
      </c>
      <c r="O30" s="905">
        <v>39</v>
      </c>
      <c r="P30" s="141"/>
      <c r="Q30" s="141"/>
      <c r="R30" s="141"/>
      <c r="S30" s="141"/>
      <c r="T30" s="353"/>
      <c r="U30" s="365"/>
      <c r="V30" s="345"/>
      <c r="W30" s="82"/>
      <c r="X30" s="98"/>
      <c r="Y30" s="366"/>
      <c r="Z30" s="313">
        <f t="shared" si="3"/>
        <v>156</v>
      </c>
      <c r="AA30" s="314">
        <f t="shared" si="0"/>
        <v>0</v>
      </c>
      <c r="AC30" s="230"/>
    </row>
    <row r="31" spans="1:30" ht="15" customHeight="1" x14ac:dyDescent="0.2">
      <c r="A31" s="77"/>
      <c r="C31" s="120"/>
      <c r="D31" s="882" t="s">
        <v>533</v>
      </c>
      <c r="E31" s="363">
        <v>83</v>
      </c>
      <c r="F31" s="356"/>
      <c r="G31" s="137"/>
      <c r="H31" s="137"/>
      <c r="I31" s="137"/>
      <c r="J31" s="116"/>
      <c r="K31" s="364"/>
      <c r="L31" s="113">
        <v>21</v>
      </c>
      <c r="M31" s="113">
        <v>21</v>
      </c>
      <c r="N31" s="113">
        <v>21</v>
      </c>
      <c r="O31" s="905">
        <v>20</v>
      </c>
      <c r="P31" s="141"/>
      <c r="Q31" s="141"/>
      <c r="R31" s="141"/>
      <c r="S31" s="141"/>
      <c r="T31" s="353"/>
      <c r="U31" s="365"/>
      <c r="V31" s="345"/>
      <c r="W31" s="82"/>
      <c r="X31" s="98"/>
      <c r="Y31" s="366"/>
      <c r="Z31" s="313">
        <f t="shared" si="3"/>
        <v>83</v>
      </c>
      <c r="AA31" s="314">
        <f t="shared" si="0"/>
        <v>0</v>
      </c>
      <c r="AC31" s="230"/>
    </row>
    <row r="32" spans="1:30" ht="15" customHeight="1" x14ac:dyDescent="0.2">
      <c r="A32" s="77"/>
      <c r="C32" s="120"/>
      <c r="D32" s="882"/>
      <c r="E32" s="363"/>
      <c r="F32" s="356"/>
      <c r="G32" s="137"/>
      <c r="H32" s="137"/>
      <c r="I32" s="137"/>
      <c r="J32" s="116"/>
      <c r="K32" s="364"/>
      <c r="L32" s="113"/>
      <c r="M32" s="113"/>
      <c r="N32" s="113"/>
      <c r="O32" s="905"/>
      <c r="P32" s="141"/>
      <c r="Q32" s="141"/>
      <c r="R32" s="141"/>
      <c r="S32" s="141"/>
      <c r="T32" s="353"/>
      <c r="U32" s="365"/>
      <c r="V32" s="345"/>
      <c r="W32" s="82"/>
      <c r="X32" s="98"/>
      <c r="Y32" s="366"/>
      <c r="Z32" s="313">
        <f t="shared" si="3"/>
        <v>0</v>
      </c>
      <c r="AA32" s="314">
        <f t="shared" si="0"/>
        <v>0</v>
      </c>
      <c r="AC32" s="230"/>
    </row>
    <row r="33" spans="1:31" ht="15" customHeight="1" x14ac:dyDescent="0.2">
      <c r="A33" s="170" t="s">
        <v>50</v>
      </c>
      <c r="B33" s="227" t="s">
        <v>214</v>
      </c>
      <c r="C33" s="854"/>
      <c r="D33" s="499" t="s">
        <v>564</v>
      </c>
      <c r="E33" s="213">
        <f>SUM(E34:E35)</f>
        <v>194</v>
      </c>
      <c r="F33" s="356"/>
      <c r="G33" s="110"/>
      <c r="H33" s="110"/>
      <c r="I33" s="110"/>
      <c r="J33" s="114"/>
      <c r="K33" s="112"/>
      <c r="L33" s="367"/>
      <c r="M33" s="367"/>
      <c r="N33" s="204"/>
      <c r="O33" s="159"/>
      <c r="P33" s="139">
        <f>SUM(P34:P35)</f>
        <v>65</v>
      </c>
      <c r="Q33" s="206">
        <f>SUM(Q34:Q35)</f>
        <v>65</v>
      </c>
      <c r="R33" s="213">
        <f>SUM(R34:R35)</f>
        <v>64</v>
      </c>
      <c r="S33" s="213"/>
      <c r="T33" s="368"/>
      <c r="U33" s="338"/>
      <c r="V33" s="295"/>
      <c r="W33" s="82"/>
      <c r="X33" s="98"/>
      <c r="Y33" s="83"/>
      <c r="Z33" s="313">
        <f t="shared" si="3"/>
        <v>194</v>
      </c>
      <c r="AA33" s="314">
        <f t="shared" si="0"/>
        <v>0</v>
      </c>
    </row>
    <row r="34" spans="1:31" ht="15" customHeight="1" x14ac:dyDescent="0.2">
      <c r="A34" s="170"/>
      <c r="B34" s="227" t="s">
        <v>392</v>
      </c>
      <c r="C34" s="77"/>
      <c r="D34" s="499" t="s">
        <v>434</v>
      </c>
      <c r="E34" s="212">
        <v>150</v>
      </c>
      <c r="F34" s="356"/>
      <c r="G34" s="110"/>
      <c r="H34" s="110"/>
      <c r="I34" s="110"/>
      <c r="J34" s="114"/>
      <c r="K34" s="112"/>
      <c r="L34" s="113"/>
      <c r="M34" s="113"/>
      <c r="N34" s="112"/>
      <c r="O34" s="159"/>
      <c r="P34" s="359">
        <v>50</v>
      </c>
      <c r="Q34" s="115">
        <v>50</v>
      </c>
      <c r="R34" s="212">
        <v>50</v>
      </c>
      <c r="S34" s="212"/>
      <c r="T34" s="369"/>
      <c r="U34" s="345"/>
      <c r="V34" s="98"/>
      <c r="W34" s="82"/>
      <c r="X34" s="98"/>
      <c r="Y34" s="83"/>
      <c r="Z34" s="313">
        <f t="shared" si="3"/>
        <v>150</v>
      </c>
      <c r="AA34" s="314">
        <f t="shared" si="0"/>
        <v>0</v>
      </c>
    </row>
    <row r="35" spans="1:31" ht="15" customHeight="1" x14ac:dyDescent="0.2">
      <c r="A35" s="370"/>
      <c r="B35" s="227"/>
      <c r="C35" s="77"/>
      <c r="D35" s="170" t="s">
        <v>235</v>
      </c>
      <c r="E35" s="212">
        <v>44</v>
      </c>
      <c r="F35" s="356"/>
      <c r="G35" s="110"/>
      <c r="H35" s="110"/>
      <c r="I35" s="110"/>
      <c r="J35" s="114"/>
      <c r="K35" s="112"/>
      <c r="L35" s="113"/>
      <c r="M35" s="113"/>
      <c r="N35" s="112"/>
      <c r="O35" s="159"/>
      <c r="P35" s="359">
        <v>15</v>
      </c>
      <c r="Q35" s="115">
        <v>15</v>
      </c>
      <c r="R35" s="212">
        <v>14</v>
      </c>
      <c r="S35" s="212"/>
      <c r="T35" s="369"/>
      <c r="U35" s="345"/>
      <c r="V35" s="98"/>
      <c r="W35" s="82"/>
      <c r="X35" s="98"/>
      <c r="Y35" s="83"/>
      <c r="Z35" s="313">
        <f t="shared" si="3"/>
        <v>44</v>
      </c>
      <c r="AA35" s="314">
        <f t="shared" si="0"/>
        <v>0</v>
      </c>
      <c r="AC35" s="230"/>
    </row>
    <row r="36" spans="1:31" ht="15" customHeight="1" x14ac:dyDescent="0.2">
      <c r="A36" s="77"/>
      <c r="B36" s="497"/>
      <c r="C36" s="120"/>
      <c r="D36" s="882"/>
      <c r="E36" s="363"/>
      <c r="F36" s="356"/>
      <c r="G36" s="137"/>
      <c r="H36" s="137"/>
      <c r="I36" s="137"/>
      <c r="J36" s="116"/>
      <c r="K36" s="364"/>
      <c r="L36" s="159"/>
      <c r="M36" s="113"/>
      <c r="N36" s="113"/>
      <c r="O36" s="905"/>
      <c r="P36" s="141"/>
      <c r="Q36" s="141"/>
      <c r="R36" s="141"/>
      <c r="S36" s="141"/>
      <c r="T36" s="353"/>
      <c r="U36" s="365"/>
      <c r="V36" s="345"/>
      <c r="W36" s="82"/>
      <c r="X36" s="98"/>
      <c r="Y36" s="366"/>
      <c r="Z36" s="313">
        <f t="shared" si="3"/>
        <v>0</v>
      </c>
      <c r="AA36" s="314">
        <f t="shared" si="0"/>
        <v>0</v>
      </c>
      <c r="AC36" s="230"/>
    </row>
    <row r="37" spans="1:31" ht="15" customHeight="1" x14ac:dyDescent="0.2">
      <c r="A37" s="142" t="s">
        <v>50</v>
      </c>
      <c r="B37" s="504" t="s">
        <v>619</v>
      </c>
      <c r="C37" s="854"/>
      <c r="D37" s="499" t="s">
        <v>557</v>
      </c>
      <c r="E37" s="72">
        <v>106</v>
      </c>
      <c r="F37" s="358"/>
      <c r="G37" s="137"/>
      <c r="H37" s="137"/>
      <c r="I37" s="137"/>
      <c r="J37" s="137"/>
      <c r="K37" s="265"/>
      <c r="L37" s="81">
        <v>106</v>
      </c>
      <c r="M37" s="159"/>
      <c r="N37" s="81"/>
      <c r="O37" s="136"/>
      <c r="P37" s="132"/>
      <c r="Q37" s="132"/>
      <c r="R37" s="132"/>
      <c r="S37" s="132"/>
      <c r="T37" s="131"/>
      <c r="U37" s="344"/>
      <c r="V37" s="345"/>
      <c r="W37" s="82"/>
      <c r="X37" s="98"/>
      <c r="Y37" s="83"/>
      <c r="Z37" s="313">
        <f>SUM(F37:Y37)</f>
        <v>106</v>
      </c>
      <c r="AA37" s="314">
        <f t="shared" si="0"/>
        <v>0</v>
      </c>
    </row>
    <row r="38" spans="1:31" ht="15" customHeight="1" x14ac:dyDescent="0.2">
      <c r="A38" s="77"/>
      <c r="B38" s="504"/>
      <c r="C38" s="77"/>
      <c r="D38" s="170" t="s">
        <v>558</v>
      </c>
      <c r="E38" s="363">
        <v>96</v>
      </c>
      <c r="F38" s="356"/>
      <c r="G38" s="137"/>
      <c r="H38" s="137"/>
      <c r="I38" s="137"/>
      <c r="J38" s="116"/>
      <c r="K38" s="364"/>
      <c r="L38" s="113">
        <v>96</v>
      </c>
      <c r="M38" s="159"/>
      <c r="N38" s="113"/>
      <c r="O38" s="111"/>
      <c r="P38" s="141"/>
      <c r="Q38" s="141"/>
      <c r="R38" s="141"/>
      <c r="S38" s="141"/>
      <c r="T38" s="140"/>
      <c r="U38" s="365"/>
      <c r="V38" s="345"/>
      <c r="W38" s="82"/>
      <c r="X38" s="98"/>
      <c r="Y38" s="83"/>
      <c r="Z38" s="313">
        <f t="shared" si="3"/>
        <v>96</v>
      </c>
      <c r="AA38" s="314">
        <f t="shared" si="0"/>
        <v>0</v>
      </c>
    </row>
    <row r="39" spans="1:31" ht="15" customHeight="1" x14ac:dyDescent="0.2">
      <c r="A39" s="83"/>
      <c r="C39" s="120"/>
      <c r="D39" s="170" t="s">
        <v>559</v>
      </c>
      <c r="E39" s="13">
        <v>10</v>
      </c>
      <c r="F39" s="153"/>
      <c r="G39" s="98"/>
      <c r="H39" s="156"/>
      <c r="I39" s="156"/>
      <c r="J39" s="902"/>
      <c r="K39" s="159"/>
      <c r="L39" s="159">
        <v>10</v>
      </c>
      <c r="M39" s="159"/>
      <c r="N39" s="159"/>
      <c r="O39" s="159"/>
      <c r="P39" s="153"/>
      <c r="Q39" s="98"/>
      <c r="R39" s="98"/>
      <c r="S39" s="98"/>
      <c r="T39" s="83"/>
      <c r="W39" s="82"/>
      <c r="Y39" s="83"/>
      <c r="Z39" s="313">
        <f t="shared" si="3"/>
        <v>10</v>
      </c>
      <c r="AA39" s="314">
        <f t="shared" si="0"/>
        <v>0</v>
      </c>
    </row>
    <row r="40" spans="1:31" ht="15" customHeight="1" x14ac:dyDescent="0.2">
      <c r="A40" s="83"/>
      <c r="C40" s="889"/>
      <c r="D40" s="170"/>
      <c r="F40" s="155"/>
      <c r="G40" s="98"/>
      <c r="H40" s="156"/>
      <c r="I40" s="156"/>
      <c r="J40" s="902"/>
      <c r="K40" s="159"/>
      <c r="L40" s="159"/>
      <c r="M40" s="159"/>
      <c r="N40" s="159"/>
      <c r="O40" s="158"/>
      <c r="P40" s="98"/>
      <c r="Q40" s="98"/>
      <c r="R40" s="98"/>
      <c r="S40" s="98"/>
      <c r="T40" s="83"/>
      <c r="W40" s="82"/>
      <c r="Y40" s="83"/>
      <c r="Z40" s="313">
        <f t="shared" si="3"/>
        <v>0</v>
      </c>
      <c r="AA40" s="314">
        <f t="shared" si="0"/>
        <v>0</v>
      </c>
    </row>
    <row r="41" spans="1:31" ht="15" customHeight="1" x14ac:dyDescent="0.2">
      <c r="A41" s="77" t="s">
        <v>50</v>
      </c>
      <c r="B41" s="504" t="s">
        <v>619</v>
      </c>
      <c r="C41" s="854"/>
      <c r="D41" s="170" t="s">
        <v>562</v>
      </c>
      <c r="E41" s="139">
        <v>45</v>
      </c>
      <c r="F41" s="356"/>
      <c r="G41" s="137"/>
      <c r="H41" s="137"/>
      <c r="I41" s="137"/>
      <c r="J41" s="116"/>
      <c r="K41" s="364"/>
      <c r="L41" s="367">
        <v>45</v>
      </c>
      <c r="M41" s="159"/>
      <c r="N41" s="113"/>
      <c r="O41" s="111"/>
      <c r="P41" s="141"/>
      <c r="Q41" s="141"/>
      <c r="R41" s="141"/>
      <c r="S41" s="141"/>
      <c r="T41" s="353"/>
      <c r="U41" s="365"/>
      <c r="V41" s="345"/>
      <c r="W41" s="82"/>
      <c r="X41" s="98"/>
      <c r="Y41" s="366"/>
      <c r="Z41" s="313">
        <f t="shared" si="3"/>
        <v>45</v>
      </c>
      <c r="AA41" s="314">
        <f t="shared" si="0"/>
        <v>0</v>
      </c>
      <c r="AC41" s="230"/>
    </row>
    <row r="42" spans="1:31" ht="15" customHeight="1" x14ac:dyDescent="0.2">
      <c r="A42" s="83"/>
      <c r="C42" s="889"/>
      <c r="D42" s="170" t="s">
        <v>563</v>
      </c>
      <c r="E42" s="13">
        <v>45</v>
      </c>
      <c r="F42" s="155"/>
      <c r="G42" s="98"/>
      <c r="H42" s="156"/>
      <c r="I42" s="156"/>
      <c r="J42" s="902"/>
      <c r="K42" s="159"/>
      <c r="L42" s="159">
        <v>45</v>
      </c>
      <c r="M42" s="159"/>
      <c r="N42" s="159"/>
      <c r="O42" s="158"/>
      <c r="P42" s="98"/>
      <c r="Q42" s="98"/>
      <c r="R42" s="98"/>
      <c r="S42" s="98"/>
      <c r="T42" s="83"/>
      <c r="W42" s="82"/>
      <c r="Y42" s="83"/>
      <c r="Z42" s="313">
        <f t="shared" si="3"/>
        <v>45</v>
      </c>
      <c r="AA42" s="314">
        <f t="shared" si="0"/>
        <v>0</v>
      </c>
    </row>
    <row r="43" spans="1:31" ht="15" customHeight="1" x14ac:dyDescent="0.2">
      <c r="A43" s="83"/>
      <c r="C43" s="889"/>
      <c r="D43" s="170" t="s">
        <v>563</v>
      </c>
      <c r="E43" s="13">
        <v>0</v>
      </c>
      <c r="F43" s="155"/>
      <c r="G43" s="98"/>
      <c r="H43" s="156"/>
      <c r="I43" s="156"/>
      <c r="J43" s="902"/>
      <c r="K43" s="159"/>
      <c r="L43" s="159">
        <v>0</v>
      </c>
      <c r="M43" s="159"/>
      <c r="N43" s="159"/>
      <c r="O43" s="158"/>
      <c r="P43" s="98"/>
      <c r="Q43" s="98"/>
      <c r="R43" s="98"/>
      <c r="S43" s="98"/>
      <c r="T43" s="83"/>
      <c r="W43" s="82"/>
      <c r="Y43" s="83"/>
      <c r="Z43" s="313">
        <f t="shared" si="3"/>
        <v>0</v>
      </c>
      <c r="AA43" s="314">
        <f t="shared" si="0"/>
        <v>0</v>
      </c>
    </row>
    <row r="44" spans="1:31" ht="15" customHeight="1" x14ac:dyDescent="0.2">
      <c r="A44" s="77"/>
      <c r="C44" s="120"/>
      <c r="D44" s="170"/>
      <c r="E44" s="363"/>
      <c r="F44" s="356"/>
      <c r="G44" s="137"/>
      <c r="H44" s="137"/>
      <c r="I44" s="137"/>
      <c r="J44" s="116"/>
      <c r="K44" s="364"/>
      <c r="L44" s="113"/>
      <c r="M44" s="113"/>
      <c r="N44" s="113"/>
      <c r="O44" s="905"/>
      <c r="P44" s="141"/>
      <c r="Q44" s="141"/>
      <c r="R44" s="141"/>
      <c r="S44" s="141"/>
      <c r="T44" s="353"/>
      <c r="U44" s="365"/>
      <c r="V44" s="345"/>
      <c r="W44" s="82"/>
      <c r="X44" s="98"/>
      <c r="Y44" s="366"/>
      <c r="Z44" s="313">
        <f t="shared" si="3"/>
        <v>0</v>
      </c>
      <c r="AA44" s="314">
        <f t="shared" si="0"/>
        <v>0</v>
      </c>
      <c r="AC44" s="230"/>
      <c r="AE44" s="230"/>
    </row>
    <row r="45" spans="1:31" ht="15" customHeight="1" x14ac:dyDescent="0.2">
      <c r="A45" s="84"/>
      <c r="B45" s="178"/>
      <c r="C45" s="84"/>
      <c r="D45" s="870" t="s">
        <v>82</v>
      </c>
      <c r="E45" s="1000">
        <f>SUM(E46:E51)</f>
        <v>72</v>
      </c>
      <c r="F45" s="180">
        <f t="shared" ref="F45:J45" si="9">SUM(F46:F51)</f>
        <v>12</v>
      </c>
      <c r="G45" s="32">
        <f t="shared" si="9"/>
        <v>23</v>
      </c>
      <c r="H45" s="32">
        <f t="shared" si="9"/>
        <v>11</v>
      </c>
      <c r="I45" s="32">
        <f t="shared" si="9"/>
        <v>0</v>
      </c>
      <c r="J45" s="32">
        <f t="shared" si="9"/>
        <v>26</v>
      </c>
      <c r="K45" s="371"/>
      <c r="L45" s="244"/>
      <c r="M45" s="117"/>
      <c r="N45" s="117"/>
      <c r="O45" s="147"/>
      <c r="P45" s="119"/>
      <c r="Q45" s="119"/>
      <c r="R45" s="119"/>
      <c r="S45" s="119"/>
      <c r="T45" s="184"/>
      <c r="U45" s="372"/>
      <c r="V45" s="362"/>
      <c r="W45" s="150"/>
      <c r="X45" s="149"/>
      <c r="Y45" s="151"/>
      <c r="Z45" s="313">
        <f t="shared" si="3"/>
        <v>72</v>
      </c>
      <c r="AA45" s="314">
        <f t="shared" si="0"/>
        <v>0</v>
      </c>
    </row>
    <row r="46" spans="1:31" ht="15" customHeight="1" x14ac:dyDescent="0.2">
      <c r="A46" s="77" t="s">
        <v>201</v>
      </c>
      <c r="B46" s="504" t="s">
        <v>37</v>
      </c>
      <c r="C46" s="854"/>
      <c r="D46" s="871" t="s">
        <v>180</v>
      </c>
      <c r="E46" s="267">
        <v>12</v>
      </c>
      <c r="F46" s="356">
        <v>12</v>
      </c>
      <c r="G46" s="137"/>
      <c r="H46" s="137"/>
      <c r="I46" s="137"/>
      <c r="J46" s="137"/>
      <c r="K46" s="292"/>
      <c r="L46" s="122"/>
      <c r="M46" s="122"/>
      <c r="N46" s="122"/>
      <c r="O46" s="130"/>
      <c r="P46" s="132"/>
      <c r="Q46" s="132"/>
      <c r="R46" s="132"/>
      <c r="S46" s="132"/>
      <c r="T46" s="134"/>
      <c r="U46" s="344"/>
      <c r="V46" s="345"/>
      <c r="W46" s="82"/>
      <c r="X46" s="98"/>
      <c r="Y46" s="83"/>
      <c r="Z46" s="313">
        <f t="shared" si="3"/>
        <v>12</v>
      </c>
      <c r="AA46" s="314">
        <f t="shared" si="0"/>
        <v>0</v>
      </c>
    </row>
    <row r="47" spans="1:31" ht="15" customHeight="1" x14ac:dyDescent="0.2">
      <c r="A47" s="77" t="s">
        <v>176</v>
      </c>
      <c r="B47" s="504" t="s">
        <v>76</v>
      </c>
      <c r="C47" s="854"/>
      <c r="D47" s="871" t="s">
        <v>71</v>
      </c>
      <c r="E47" s="267">
        <v>10</v>
      </c>
      <c r="F47" s="356"/>
      <c r="G47" s="129">
        <v>10</v>
      </c>
      <c r="H47" s="137"/>
      <c r="I47" s="137"/>
      <c r="J47" s="137"/>
      <c r="K47" s="292"/>
      <c r="L47" s="122"/>
      <c r="M47" s="122"/>
      <c r="N47" s="122"/>
      <c r="O47" s="136"/>
      <c r="P47" s="132"/>
      <c r="Q47" s="132"/>
      <c r="R47" s="132"/>
      <c r="S47" s="132"/>
      <c r="T47" s="131"/>
      <c r="U47" s="373"/>
      <c r="V47" s="345"/>
      <c r="W47" s="82"/>
      <c r="X47" s="98"/>
      <c r="Y47" s="83"/>
      <c r="Z47" s="313">
        <f t="shared" si="3"/>
        <v>10</v>
      </c>
      <c r="AA47" s="314">
        <f t="shared" si="0"/>
        <v>0</v>
      </c>
    </row>
    <row r="48" spans="1:31" ht="15" customHeight="1" x14ac:dyDescent="0.2">
      <c r="A48" s="77" t="s">
        <v>173</v>
      </c>
      <c r="B48" s="504" t="s">
        <v>92</v>
      </c>
      <c r="C48" s="854"/>
      <c r="D48" s="871" t="s">
        <v>93</v>
      </c>
      <c r="E48" s="267">
        <v>13</v>
      </c>
      <c r="F48" s="356"/>
      <c r="G48" s="129">
        <v>13</v>
      </c>
      <c r="H48" s="137"/>
      <c r="I48" s="137"/>
      <c r="J48" s="137"/>
      <c r="K48" s="292"/>
      <c r="L48" s="122"/>
      <c r="M48" s="122"/>
      <c r="N48" s="122"/>
      <c r="O48" s="130"/>
      <c r="P48" s="132"/>
      <c r="Q48" s="132"/>
      <c r="R48" s="132"/>
      <c r="S48" s="132"/>
      <c r="T48" s="134"/>
      <c r="U48" s="373"/>
      <c r="V48" s="345"/>
      <c r="W48" s="82"/>
      <c r="X48" s="98"/>
      <c r="Y48" s="83"/>
      <c r="Z48" s="313">
        <f t="shared" si="3"/>
        <v>13</v>
      </c>
      <c r="AA48" s="314">
        <f t="shared" si="0"/>
        <v>0</v>
      </c>
    </row>
    <row r="49" spans="1:32" ht="15" customHeight="1" x14ac:dyDescent="0.2">
      <c r="A49" s="77" t="s">
        <v>336</v>
      </c>
      <c r="B49" s="174" t="s">
        <v>81</v>
      </c>
      <c r="C49" s="861"/>
      <c r="D49" s="871" t="s">
        <v>72</v>
      </c>
      <c r="E49" s="267">
        <v>11</v>
      </c>
      <c r="F49" s="356"/>
      <c r="G49" s="129"/>
      <c r="H49" s="129">
        <v>11</v>
      </c>
      <c r="I49" s="137"/>
      <c r="J49" s="137"/>
      <c r="K49" s="292"/>
      <c r="L49" s="122"/>
      <c r="M49" s="122"/>
      <c r="N49" s="122"/>
      <c r="O49" s="130"/>
      <c r="P49" s="132"/>
      <c r="Q49" s="132"/>
      <c r="R49" s="132"/>
      <c r="S49" s="132"/>
      <c r="T49" s="134"/>
      <c r="U49" s="373"/>
      <c r="V49" s="345"/>
      <c r="W49" s="82"/>
      <c r="X49" s="98"/>
      <c r="Y49" s="366"/>
      <c r="Z49" s="313">
        <f t="shared" si="3"/>
        <v>11</v>
      </c>
      <c r="AA49" s="314">
        <f t="shared" si="0"/>
        <v>0</v>
      </c>
    </row>
    <row r="50" spans="1:32" ht="15" customHeight="1" x14ac:dyDescent="0.2">
      <c r="A50" s="77" t="s">
        <v>175</v>
      </c>
      <c r="B50" s="504" t="s">
        <v>284</v>
      </c>
      <c r="C50" s="854"/>
      <c r="D50" s="871" t="s">
        <v>394</v>
      </c>
      <c r="E50" s="267">
        <v>12</v>
      </c>
      <c r="F50" s="375"/>
      <c r="G50" s="137"/>
      <c r="H50" s="137"/>
      <c r="J50" s="129">
        <v>12</v>
      </c>
      <c r="K50" s="292"/>
      <c r="L50" s="122"/>
      <c r="M50" s="122"/>
      <c r="N50" s="122"/>
      <c r="O50" s="130"/>
      <c r="P50" s="132"/>
      <c r="Q50" s="132"/>
      <c r="R50" s="132"/>
      <c r="S50" s="132"/>
      <c r="T50" s="134"/>
      <c r="U50" s="344"/>
      <c r="V50" s="345"/>
      <c r="W50" s="82"/>
      <c r="X50" s="98"/>
      <c r="Y50" s="83"/>
      <c r="Z50" s="313">
        <f>SUM(F50:Y50)</f>
        <v>12</v>
      </c>
      <c r="AA50" s="314">
        <f>SUM(Z50-E50)</f>
        <v>0</v>
      </c>
    </row>
    <row r="51" spans="1:32" ht="15" customHeight="1" x14ac:dyDescent="0.2">
      <c r="A51" s="77" t="s">
        <v>174</v>
      </c>
      <c r="B51" s="504" t="s">
        <v>112</v>
      </c>
      <c r="C51" s="854"/>
      <c r="D51" s="376" t="s">
        <v>177</v>
      </c>
      <c r="E51" s="267">
        <v>14</v>
      </c>
      <c r="F51" s="356"/>
      <c r="G51" s="137"/>
      <c r="H51" s="137"/>
      <c r="J51" s="129">
        <v>14</v>
      </c>
      <c r="K51" s="292"/>
      <c r="L51" s="122"/>
      <c r="M51" s="122"/>
      <c r="N51" s="122"/>
      <c r="O51" s="130"/>
      <c r="P51" s="132"/>
      <c r="Q51" s="132"/>
      <c r="R51" s="132"/>
      <c r="S51" s="132"/>
      <c r="T51" s="134"/>
      <c r="U51" s="344"/>
      <c r="V51" s="345"/>
      <c r="W51" s="82"/>
      <c r="X51" s="98"/>
      <c r="Y51" s="83"/>
      <c r="Z51" s="313">
        <f>SUM(F51:Y51)</f>
        <v>14</v>
      </c>
      <c r="AA51" s="314">
        <f>SUM(Z51-E51)</f>
        <v>0</v>
      </c>
    </row>
    <row r="52" spans="1:32" ht="15" customHeight="1" x14ac:dyDescent="0.2">
      <c r="A52" s="77"/>
      <c r="B52" s="504"/>
      <c r="C52" s="77"/>
      <c r="D52" s="871"/>
      <c r="E52" s="267"/>
      <c r="F52" s="356"/>
      <c r="G52" s="137"/>
      <c r="H52" s="137"/>
      <c r="I52" s="137"/>
      <c r="J52" s="137"/>
      <c r="K52" s="292"/>
      <c r="L52" s="122"/>
      <c r="M52" s="122"/>
      <c r="N52" s="122"/>
      <c r="O52" s="136"/>
      <c r="P52" s="132"/>
      <c r="Q52" s="132"/>
      <c r="R52" s="132"/>
      <c r="S52" s="132"/>
      <c r="T52" s="131"/>
      <c r="U52" s="344"/>
      <c r="V52" s="345"/>
      <c r="W52" s="82"/>
      <c r="X52" s="98"/>
      <c r="Y52" s="83"/>
      <c r="Z52" s="313">
        <f t="shared" si="3"/>
        <v>0</v>
      </c>
      <c r="AA52" s="314">
        <f t="shared" si="0"/>
        <v>0</v>
      </c>
    </row>
    <row r="53" spans="1:32" ht="15" customHeight="1" x14ac:dyDescent="0.2">
      <c r="A53" s="84"/>
      <c r="B53" s="178"/>
      <c r="C53" s="84"/>
      <c r="D53" s="870" t="s">
        <v>25</v>
      </c>
      <c r="E53" s="118"/>
      <c r="F53" s="374"/>
      <c r="G53" s="31"/>
      <c r="H53" s="32"/>
      <c r="I53" s="149"/>
      <c r="J53" s="32"/>
      <c r="K53" s="288"/>
      <c r="L53" s="35"/>
      <c r="M53" s="117"/>
      <c r="N53" s="117"/>
      <c r="O53" s="147"/>
      <c r="P53" s="119"/>
      <c r="Q53" s="119"/>
      <c r="R53" s="119"/>
      <c r="S53" s="119"/>
      <c r="T53" s="184"/>
      <c r="U53" s="372"/>
      <c r="V53" s="362"/>
      <c r="W53" s="150"/>
      <c r="X53" s="149"/>
      <c r="Y53" s="151"/>
      <c r="Z53" s="313">
        <f t="shared" si="3"/>
        <v>0</v>
      </c>
      <c r="AA53" s="314">
        <f t="shared" si="0"/>
        <v>0</v>
      </c>
      <c r="AF53" s="230"/>
    </row>
    <row r="54" spans="1:32" ht="15" customHeight="1" x14ac:dyDescent="0.2">
      <c r="A54" s="142"/>
      <c r="B54" s="504"/>
      <c r="C54" s="77"/>
      <c r="D54" s="376"/>
      <c r="E54" s="125"/>
      <c r="F54" s="358"/>
      <c r="G54" s="137"/>
      <c r="H54" s="137"/>
      <c r="I54" s="137"/>
      <c r="J54" s="137"/>
      <c r="K54" s="256"/>
      <c r="L54" s="122"/>
      <c r="M54" s="122"/>
      <c r="N54" s="122"/>
      <c r="O54" s="136"/>
      <c r="P54" s="132"/>
      <c r="Q54" s="132"/>
      <c r="R54" s="132"/>
      <c r="S54" s="132"/>
      <c r="T54" s="131"/>
      <c r="U54" s="344"/>
      <c r="V54" s="345"/>
      <c r="W54" s="82"/>
      <c r="X54" s="98"/>
      <c r="Y54" s="83"/>
      <c r="Z54" s="313">
        <f t="shared" si="3"/>
        <v>0</v>
      </c>
      <c r="AA54" s="314">
        <f t="shared" si="0"/>
        <v>0</v>
      </c>
    </row>
    <row r="55" spans="1:32" ht="14.25" customHeight="1" x14ac:dyDescent="0.2">
      <c r="A55" s="84"/>
      <c r="B55" s="178"/>
      <c r="C55" s="84"/>
      <c r="D55" s="870" t="s">
        <v>206</v>
      </c>
      <c r="E55" s="118"/>
      <c r="F55" s="180"/>
      <c r="G55" s="31"/>
      <c r="H55" s="145"/>
      <c r="I55" s="145"/>
      <c r="J55" s="31"/>
      <c r="K55" s="288"/>
      <c r="L55" s="35"/>
      <c r="M55" s="35"/>
      <c r="N55" s="35"/>
      <c r="O55" s="33"/>
      <c r="P55" s="37"/>
      <c r="Q55" s="37"/>
      <c r="R55" s="37"/>
      <c r="S55" s="37"/>
      <c r="T55" s="36"/>
      <c r="U55" s="372"/>
      <c r="V55" s="362"/>
      <c r="W55" s="150"/>
      <c r="X55" s="149"/>
      <c r="Y55" s="151"/>
      <c r="Z55" s="313">
        <f t="shared" si="3"/>
        <v>0</v>
      </c>
      <c r="AA55" s="314">
        <f t="shared" si="0"/>
        <v>0</v>
      </c>
    </row>
    <row r="56" spans="1:32" ht="14.25" customHeight="1" x14ac:dyDescent="0.2">
      <c r="A56" s="77"/>
      <c r="B56" s="504"/>
      <c r="C56" s="77"/>
      <c r="D56" s="859"/>
      <c r="E56" s="72"/>
      <c r="F56" s="377"/>
      <c r="G56" s="78"/>
      <c r="H56" s="110"/>
      <c r="I56" s="110"/>
      <c r="J56" s="78"/>
      <c r="K56" s="265"/>
      <c r="L56" s="70"/>
      <c r="M56" s="70"/>
      <c r="N56" s="70"/>
      <c r="O56" s="97"/>
      <c r="P56" s="71"/>
      <c r="Q56" s="71"/>
      <c r="R56" s="71"/>
      <c r="S56" s="71"/>
      <c r="T56" s="71"/>
      <c r="U56" s="344"/>
      <c r="V56" s="345"/>
      <c r="W56" s="82"/>
      <c r="X56" s="98"/>
      <c r="Y56" s="83"/>
      <c r="Z56" s="313">
        <f t="shared" si="3"/>
        <v>0</v>
      </c>
      <c r="AA56" s="314">
        <f t="shared" si="0"/>
        <v>0</v>
      </c>
    </row>
    <row r="57" spans="1:32" ht="15" customHeight="1" x14ac:dyDescent="0.2">
      <c r="A57" s="77" t="s">
        <v>52</v>
      </c>
      <c r="B57" s="504" t="s">
        <v>551</v>
      </c>
      <c r="C57" s="854"/>
      <c r="D57" s="378" t="s">
        <v>565</v>
      </c>
      <c r="E57" s="128">
        <v>48</v>
      </c>
      <c r="F57" s="375"/>
      <c r="G57" s="79"/>
      <c r="H57" s="79"/>
      <c r="I57" s="79"/>
      <c r="J57" s="79"/>
      <c r="K57" s="379"/>
      <c r="L57" s="159"/>
      <c r="M57" s="159"/>
      <c r="N57" s="380"/>
      <c r="O57" s="906"/>
      <c r="P57" s="910">
        <v>48</v>
      </c>
      <c r="Q57" s="911"/>
      <c r="R57" s="382"/>
      <c r="S57" s="382"/>
      <c r="T57" s="134"/>
      <c r="U57" s="344"/>
      <c r="V57" s="345"/>
      <c r="W57" s="82"/>
      <c r="X57" s="98"/>
      <c r="Y57" s="83"/>
      <c r="Z57" s="313">
        <f t="shared" si="3"/>
        <v>48</v>
      </c>
      <c r="AA57" s="314">
        <f t="shared" si="0"/>
        <v>0</v>
      </c>
    </row>
    <row r="58" spans="1:32" ht="15" customHeight="1" x14ac:dyDescent="0.2">
      <c r="A58" s="77"/>
      <c r="B58" s="504"/>
      <c r="C58" s="77"/>
      <c r="D58" s="383" t="s">
        <v>566</v>
      </c>
      <c r="E58" s="125">
        <v>48</v>
      </c>
      <c r="F58" s="377"/>
      <c r="G58" s="137"/>
      <c r="H58" s="137"/>
      <c r="I58" s="137"/>
      <c r="J58" s="137"/>
      <c r="K58" s="384"/>
      <c r="L58" s="159"/>
      <c r="M58" s="159"/>
      <c r="N58" s="381"/>
      <c r="O58" s="907"/>
      <c r="P58" s="912">
        <v>48</v>
      </c>
      <c r="Q58" s="154"/>
      <c r="R58" s="382"/>
      <c r="S58" s="382"/>
      <c r="T58" s="124"/>
      <c r="U58" s="344"/>
      <c r="V58" s="345"/>
      <c r="W58" s="82"/>
      <c r="X58" s="98"/>
      <c r="Y58" s="83"/>
      <c r="Z58" s="313">
        <f t="shared" si="3"/>
        <v>48</v>
      </c>
      <c r="AA58" s="314">
        <f t="shared" si="0"/>
        <v>0</v>
      </c>
    </row>
    <row r="59" spans="1:32" ht="15" customHeight="1" x14ac:dyDescent="0.2">
      <c r="A59" s="77"/>
      <c r="C59" s="77"/>
      <c r="D59" s="383" t="s">
        <v>567</v>
      </c>
      <c r="E59" s="125">
        <v>0</v>
      </c>
      <c r="F59" s="377"/>
      <c r="G59" s="137"/>
      <c r="H59" s="137"/>
      <c r="I59" s="137"/>
      <c r="J59" s="137"/>
      <c r="K59" s="384"/>
      <c r="L59" s="159"/>
      <c r="M59" s="159"/>
      <c r="N59" s="381"/>
      <c r="O59" s="907"/>
      <c r="P59" s="912">
        <v>0</v>
      </c>
      <c r="Q59" s="154"/>
      <c r="R59" s="382"/>
      <c r="S59" s="382"/>
      <c r="T59" s="124"/>
      <c r="U59" s="344"/>
      <c r="V59" s="345"/>
      <c r="W59" s="82"/>
      <c r="X59" s="98"/>
      <c r="Y59" s="83"/>
      <c r="Z59" s="313">
        <f t="shared" si="3"/>
        <v>0</v>
      </c>
      <c r="AA59" s="314">
        <f t="shared" si="0"/>
        <v>0</v>
      </c>
    </row>
    <row r="60" spans="1:32" ht="15" customHeight="1" x14ac:dyDescent="0.2">
      <c r="A60" s="77"/>
      <c r="B60" s="504"/>
      <c r="C60" s="77"/>
      <c r="D60" s="383"/>
      <c r="E60" s="125"/>
      <c r="F60" s="377"/>
      <c r="G60" s="137"/>
      <c r="H60" s="137"/>
      <c r="I60" s="137"/>
      <c r="J60" s="137"/>
      <c r="K60" s="384"/>
      <c r="L60" s="381"/>
      <c r="M60" s="381"/>
      <c r="N60" s="381"/>
      <c r="O60" s="907"/>
      <c r="P60" s="382"/>
      <c r="Q60" s="382"/>
      <c r="R60" s="382"/>
      <c r="S60" s="382"/>
      <c r="T60" s="124"/>
      <c r="U60" s="344"/>
      <c r="V60" s="345"/>
      <c r="W60" s="82"/>
      <c r="X60" s="98"/>
      <c r="Y60" s="83"/>
      <c r="Z60" s="313">
        <f t="shared" si="3"/>
        <v>0</v>
      </c>
      <c r="AA60" s="314">
        <f t="shared" si="0"/>
        <v>0</v>
      </c>
    </row>
    <row r="61" spans="1:32" ht="15" customHeight="1" x14ac:dyDescent="0.2">
      <c r="A61" s="77" t="s">
        <v>202</v>
      </c>
      <c r="B61" s="504"/>
      <c r="C61" s="854"/>
      <c r="D61" s="385" t="s">
        <v>411</v>
      </c>
      <c r="E61" s="293">
        <v>35</v>
      </c>
      <c r="F61" s="375"/>
      <c r="G61" s="137"/>
      <c r="H61" s="137"/>
      <c r="I61" s="137"/>
      <c r="J61" s="190"/>
      <c r="K61" s="123"/>
      <c r="L61" s="122"/>
      <c r="M61" s="122"/>
      <c r="N61" s="122"/>
      <c r="O61" s="130"/>
      <c r="P61" s="132">
        <v>10</v>
      </c>
      <c r="Q61" s="132">
        <v>10</v>
      </c>
      <c r="R61" s="132">
        <v>15</v>
      </c>
      <c r="S61" s="132"/>
      <c r="T61" s="134"/>
      <c r="U61" s="344"/>
      <c r="V61" s="345"/>
      <c r="W61" s="82"/>
      <c r="X61" s="98"/>
      <c r="Y61" s="83"/>
      <c r="Z61" s="313">
        <f t="shared" si="3"/>
        <v>35</v>
      </c>
      <c r="AA61" s="314">
        <f t="shared" si="0"/>
        <v>0</v>
      </c>
    </row>
    <row r="62" spans="1:32" ht="15" customHeight="1" x14ac:dyDescent="0.2">
      <c r="A62" s="142"/>
      <c r="B62" s="504"/>
      <c r="C62" s="77"/>
      <c r="D62" s="386"/>
      <c r="E62" s="125"/>
      <c r="F62" s="377"/>
      <c r="G62" s="137"/>
      <c r="H62" s="137"/>
      <c r="I62" s="137"/>
      <c r="J62" s="903"/>
      <c r="K62" s="123"/>
      <c r="L62" s="122"/>
      <c r="M62" s="122"/>
      <c r="N62" s="122"/>
      <c r="O62" s="136"/>
      <c r="P62" s="132"/>
      <c r="Q62" s="132"/>
      <c r="R62" s="132"/>
      <c r="S62" s="132"/>
      <c r="T62" s="131"/>
      <c r="U62" s="387"/>
      <c r="V62" s="388"/>
      <c r="W62" s="144"/>
      <c r="X62" s="304"/>
      <c r="Y62" s="160"/>
      <c r="Z62" s="313">
        <f t="shared" si="3"/>
        <v>0</v>
      </c>
      <c r="AA62" s="314">
        <f t="shared" si="0"/>
        <v>0</v>
      </c>
    </row>
    <row r="63" spans="1:32" ht="15" customHeight="1" x14ac:dyDescent="0.2">
      <c r="A63" s="84"/>
      <c r="B63" s="178"/>
      <c r="C63" s="84"/>
      <c r="D63" s="870" t="s">
        <v>30</v>
      </c>
      <c r="E63" s="118">
        <f>SUM(F63:Y63)</f>
        <v>43</v>
      </c>
      <c r="F63" s="180">
        <v>13</v>
      </c>
      <c r="G63" s="32">
        <v>10</v>
      </c>
      <c r="H63" s="32">
        <v>3</v>
      </c>
      <c r="I63" s="32">
        <v>7</v>
      </c>
      <c r="J63" s="32">
        <v>10</v>
      </c>
      <c r="K63" s="371"/>
      <c r="L63" s="117"/>
      <c r="M63" s="117"/>
      <c r="N63" s="117"/>
      <c r="O63" s="147"/>
      <c r="P63" s="119"/>
      <c r="Q63" s="119"/>
      <c r="R63" s="119"/>
      <c r="S63" s="119"/>
      <c r="T63" s="184"/>
      <c r="U63" s="372"/>
      <c r="V63" s="362"/>
      <c r="W63" s="150"/>
      <c r="X63" s="149"/>
      <c r="Y63" s="151"/>
      <c r="Z63" s="313">
        <f t="shared" si="3"/>
        <v>43</v>
      </c>
      <c r="AA63" s="314">
        <f t="shared" si="0"/>
        <v>0</v>
      </c>
    </row>
    <row r="64" spans="1:32" s="396" customFormat="1" ht="15" customHeight="1" x14ac:dyDescent="0.2">
      <c r="A64" s="389"/>
      <c r="B64" s="865"/>
      <c r="C64" s="389"/>
      <c r="D64" s="859" t="s">
        <v>417</v>
      </c>
      <c r="E64" s="128">
        <v>57</v>
      </c>
      <c r="F64" s="375"/>
      <c r="G64" s="79"/>
      <c r="H64" s="80"/>
      <c r="I64" s="79"/>
      <c r="J64" s="79"/>
      <c r="K64" s="390">
        <v>9</v>
      </c>
      <c r="L64" s="380">
        <v>8</v>
      </c>
      <c r="M64" s="81">
        <v>8</v>
      </c>
      <c r="N64" s="81">
        <v>8</v>
      </c>
      <c r="O64" s="1001">
        <v>8</v>
      </c>
      <c r="P64" s="1002">
        <v>8</v>
      </c>
      <c r="Q64" s="1002">
        <v>8</v>
      </c>
      <c r="R64" s="392"/>
      <c r="S64" s="392"/>
      <c r="T64" s="391"/>
      <c r="U64" s="344"/>
      <c r="V64" s="345"/>
      <c r="W64" s="393"/>
      <c r="X64" s="394"/>
      <c r="Y64" s="395"/>
      <c r="Z64" s="313">
        <f t="shared" si="3"/>
        <v>57</v>
      </c>
      <c r="AA64" s="314">
        <f t="shared" si="0"/>
        <v>0</v>
      </c>
    </row>
    <row r="65" spans="1:27" s="396" customFormat="1" ht="15" customHeight="1" x14ac:dyDescent="0.2">
      <c r="A65" s="389"/>
      <c r="B65" s="865"/>
      <c r="C65" s="389"/>
      <c r="D65" s="857" t="s">
        <v>179</v>
      </c>
      <c r="E65" s="397">
        <v>5</v>
      </c>
      <c r="F65" s="375"/>
      <c r="G65" s="398"/>
      <c r="H65" s="80"/>
      <c r="I65" s="398"/>
      <c r="J65" s="398"/>
      <c r="K65" s="400">
        <v>1</v>
      </c>
      <c r="L65" s="399">
        <v>1</v>
      </c>
      <c r="M65" s="399">
        <v>1</v>
      </c>
      <c r="N65" s="816">
        <v>1</v>
      </c>
      <c r="O65" s="1031">
        <v>1</v>
      </c>
      <c r="P65" s="392"/>
      <c r="Q65" s="392"/>
      <c r="R65" s="392"/>
      <c r="S65" s="392"/>
      <c r="T65" s="401"/>
      <c r="U65" s="373"/>
      <c r="V65" s="345"/>
      <c r="W65" s="393"/>
      <c r="X65" s="394"/>
      <c r="Y65" s="395"/>
      <c r="Z65" s="313">
        <f t="shared" si="3"/>
        <v>5</v>
      </c>
      <c r="AA65" s="314">
        <f t="shared" si="0"/>
        <v>0</v>
      </c>
    </row>
    <row r="66" spans="1:27" s="396" customFormat="1" ht="15" customHeight="1" x14ac:dyDescent="0.2">
      <c r="A66" s="402"/>
      <c r="B66" s="866"/>
      <c r="C66" s="402"/>
      <c r="D66" s="872" t="s">
        <v>178</v>
      </c>
      <c r="E66" s="280">
        <f>SUM(M66:W66)</f>
        <v>36</v>
      </c>
      <c r="F66" s="403"/>
      <c r="G66" s="404"/>
      <c r="H66" s="404"/>
      <c r="I66" s="404"/>
      <c r="J66" s="404"/>
      <c r="K66" s="405"/>
      <c r="L66" s="278"/>
      <c r="M66" s="278"/>
      <c r="N66" s="278"/>
      <c r="O66" s="908"/>
      <c r="P66" s="407"/>
      <c r="Q66" s="407"/>
      <c r="R66" s="407">
        <v>6</v>
      </c>
      <c r="S66" s="407">
        <v>6</v>
      </c>
      <c r="T66" s="406">
        <v>6</v>
      </c>
      <c r="U66" s="408">
        <v>6</v>
      </c>
      <c r="V66" s="409">
        <v>6</v>
      </c>
      <c r="W66" s="410">
        <v>6</v>
      </c>
      <c r="X66" s="411"/>
      <c r="Y66" s="412"/>
      <c r="Z66" s="313">
        <f t="shared" si="3"/>
        <v>36</v>
      </c>
      <c r="AA66" s="314">
        <f t="shared" si="0"/>
        <v>0</v>
      </c>
    </row>
    <row r="67" spans="1:27" ht="15" customHeight="1" x14ac:dyDescent="0.2">
      <c r="B67" s="9"/>
      <c r="C67" s="9"/>
      <c r="D67" s="9"/>
      <c r="I67" s="413"/>
      <c r="O67" s="413"/>
      <c r="Z67" s="313">
        <f t="shared" si="3"/>
        <v>0</v>
      </c>
      <c r="AA67" s="314">
        <f t="shared" si="0"/>
        <v>0</v>
      </c>
    </row>
    <row r="68" spans="1:27" ht="15" customHeight="1" x14ac:dyDescent="0.2">
      <c r="A68" s="84"/>
      <c r="B68" s="178"/>
      <c r="C68" s="84"/>
      <c r="D68" s="414" t="s">
        <v>363</v>
      </c>
      <c r="E68" s="415"/>
      <c r="F68" s="145"/>
      <c r="G68" s="145"/>
      <c r="H68" s="145"/>
      <c r="I68" s="145"/>
      <c r="J68" s="145"/>
      <c r="K68" s="371"/>
      <c r="L68" s="117"/>
      <c r="M68" s="117"/>
      <c r="N68" s="117"/>
      <c r="O68" s="147"/>
      <c r="P68" s="119"/>
      <c r="Q68" s="119"/>
      <c r="R68" s="119"/>
      <c r="S68" s="119"/>
      <c r="T68" s="184"/>
      <c r="U68" s="149"/>
      <c r="V68" s="149"/>
      <c r="W68" s="150"/>
      <c r="X68" s="149"/>
      <c r="Y68" s="151"/>
      <c r="Z68" s="313">
        <f t="shared" si="3"/>
        <v>0</v>
      </c>
      <c r="AA68" s="314">
        <f t="shared" si="0"/>
        <v>0</v>
      </c>
    </row>
    <row r="69" spans="1:27" ht="15" customHeight="1" x14ac:dyDescent="0.2">
      <c r="A69" s="77"/>
      <c r="B69" s="504"/>
      <c r="C69" s="77"/>
      <c r="D69" s="254"/>
      <c r="E69" s="293"/>
      <c r="F69" s="110"/>
      <c r="G69" s="110"/>
      <c r="H69" s="110"/>
      <c r="I69" s="110"/>
      <c r="J69" s="110"/>
      <c r="K69" s="292"/>
      <c r="L69" s="123"/>
      <c r="M69" s="123"/>
      <c r="N69" s="123"/>
      <c r="O69" s="130"/>
      <c r="P69" s="124"/>
      <c r="Q69" s="124"/>
      <c r="R69" s="124"/>
      <c r="S69" s="124"/>
      <c r="T69" s="134"/>
      <c r="U69" s="98"/>
      <c r="V69" s="98"/>
      <c r="W69" s="82"/>
      <c r="X69" s="98"/>
      <c r="Y69" s="366"/>
      <c r="Z69" s="313">
        <f t="shared" si="3"/>
        <v>0</v>
      </c>
      <c r="AA69" s="314">
        <f t="shared" si="0"/>
        <v>0</v>
      </c>
    </row>
    <row r="70" spans="1:27" ht="15" customHeight="1" x14ac:dyDescent="0.2">
      <c r="A70" s="142" t="s">
        <v>414</v>
      </c>
      <c r="B70" s="13" t="s">
        <v>569</v>
      </c>
      <c r="C70" s="843"/>
      <c r="D70" s="254" t="s">
        <v>436</v>
      </c>
      <c r="E70" s="255">
        <v>100</v>
      </c>
      <c r="F70" s="110"/>
      <c r="G70" s="110"/>
      <c r="H70" s="110"/>
      <c r="I70" s="110"/>
      <c r="J70" s="413"/>
      <c r="K70" s="421"/>
      <c r="L70" s="70">
        <f>SUM(L71:L72)</f>
        <v>24</v>
      </c>
      <c r="M70" s="70">
        <f>SUM(M71:M72)</f>
        <v>50</v>
      </c>
      <c r="N70" s="70">
        <f>SUM(N71:N72)</f>
        <v>26</v>
      </c>
      <c r="O70" s="97"/>
      <c r="P70" s="71"/>
      <c r="Q70" s="71"/>
      <c r="R70" s="71"/>
      <c r="S70" s="71"/>
      <c r="T70" s="73"/>
      <c r="U70" s="217"/>
      <c r="V70" s="217"/>
      <c r="W70" s="417"/>
      <c r="X70" s="217"/>
      <c r="Y70" s="296"/>
      <c r="Z70" s="313">
        <f t="shared" si="3"/>
        <v>100</v>
      </c>
      <c r="AA70" s="314">
        <f t="shared" si="0"/>
        <v>0</v>
      </c>
    </row>
    <row r="71" spans="1:27" ht="15" customHeight="1" x14ac:dyDescent="0.2">
      <c r="A71" s="142"/>
      <c r="B71" s="504"/>
      <c r="C71" s="77"/>
      <c r="D71" s="227" t="s">
        <v>184</v>
      </c>
      <c r="E71" s="258">
        <f>SUM(E70-E72)</f>
        <v>70</v>
      </c>
      <c r="F71" s="110"/>
      <c r="G71" s="110"/>
      <c r="H71" s="110"/>
      <c r="I71" s="110"/>
      <c r="J71" s="413"/>
      <c r="K71" s="422"/>
      <c r="L71" s="123">
        <v>17</v>
      </c>
      <c r="M71" s="123">
        <v>35</v>
      </c>
      <c r="N71" s="123">
        <v>18</v>
      </c>
      <c r="O71" s="136"/>
      <c r="P71" s="71"/>
      <c r="Q71" s="71"/>
      <c r="R71" s="71"/>
      <c r="S71" s="71"/>
      <c r="T71" s="73"/>
      <c r="U71" s="217"/>
      <c r="V71" s="217"/>
      <c r="W71" s="417"/>
      <c r="X71" s="217"/>
      <c r="Y71" s="296"/>
      <c r="Z71" s="313">
        <f t="shared" si="3"/>
        <v>70</v>
      </c>
      <c r="AA71" s="314">
        <f t="shared" si="0"/>
        <v>0</v>
      </c>
    </row>
    <row r="72" spans="1:27" ht="15" customHeight="1" x14ac:dyDescent="0.2">
      <c r="A72" s="142"/>
      <c r="B72" s="504"/>
      <c r="C72" s="77"/>
      <c r="D72" s="227" t="s">
        <v>183</v>
      </c>
      <c r="E72" s="258">
        <f>SUM(E70*0.3)</f>
        <v>30</v>
      </c>
      <c r="F72" s="110"/>
      <c r="G72" s="110"/>
      <c r="H72" s="110"/>
      <c r="I72" s="110"/>
      <c r="J72" s="413"/>
      <c r="K72" s="422"/>
      <c r="L72" s="123">
        <v>7</v>
      </c>
      <c r="M72" s="123">
        <v>15</v>
      </c>
      <c r="N72" s="123">
        <v>8</v>
      </c>
      <c r="O72" s="130"/>
      <c r="P72" s="71"/>
      <c r="Q72" s="71"/>
      <c r="R72" s="71"/>
      <c r="S72" s="71"/>
      <c r="T72" s="73"/>
      <c r="U72" s="217"/>
      <c r="V72" s="217"/>
      <c r="W72" s="417"/>
      <c r="X72" s="217"/>
      <c r="Y72" s="296"/>
      <c r="Z72" s="313">
        <f t="shared" si="3"/>
        <v>30</v>
      </c>
      <c r="AA72" s="314">
        <f t="shared" si="0"/>
        <v>0</v>
      </c>
    </row>
    <row r="73" spans="1:27" ht="15" customHeight="1" x14ac:dyDescent="0.2">
      <c r="A73" s="77"/>
      <c r="B73" s="504"/>
      <c r="C73" s="77"/>
      <c r="D73" s="254"/>
      <c r="E73" s="293"/>
      <c r="F73" s="110"/>
      <c r="G73" s="110"/>
      <c r="H73" s="110"/>
      <c r="I73" s="110"/>
      <c r="J73" s="110"/>
      <c r="K73" s="292"/>
      <c r="L73" s="123"/>
      <c r="M73" s="123"/>
      <c r="N73" s="123"/>
      <c r="O73" s="130"/>
      <c r="P73" s="124"/>
      <c r="Q73" s="124"/>
      <c r="R73" s="124"/>
      <c r="S73" s="124"/>
      <c r="T73" s="134"/>
      <c r="U73" s="98"/>
      <c r="V73" s="98"/>
      <c r="W73" s="82"/>
      <c r="X73" s="98"/>
      <c r="Y73" s="366"/>
      <c r="Z73" s="313">
        <f t="shared" si="3"/>
        <v>0</v>
      </c>
      <c r="AA73" s="314">
        <f t="shared" si="0"/>
        <v>0</v>
      </c>
    </row>
    <row r="74" spans="1:27" ht="15" customHeight="1" x14ac:dyDescent="0.2">
      <c r="A74" s="142" t="s">
        <v>414</v>
      </c>
      <c r="B74" s="504" t="s">
        <v>570</v>
      </c>
      <c r="C74" s="843"/>
      <c r="D74" s="254" t="s">
        <v>435</v>
      </c>
      <c r="E74" s="255">
        <v>120</v>
      </c>
      <c r="F74" s="110"/>
      <c r="G74" s="110"/>
      <c r="H74" s="110"/>
      <c r="I74" s="110"/>
      <c r="J74" s="901"/>
      <c r="K74" s="202"/>
      <c r="L74" s="159"/>
      <c r="M74" s="70">
        <v>20</v>
      </c>
      <c r="N74" s="70">
        <v>50</v>
      </c>
      <c r="O74" s="69">
        <v>50</v>
      </c>
      <c r="P74" s="71"/>
      <c r="Q74" s="71"/>
      <c r="R74" s="71"/>
      <c r="S74" s="71"/>
      <c r="T74" s="73"/>
      <c r="U74" s="217"/>
      <c r="V74" s="217"/>
      <c r="W74" s="417"/>
      <c r="X74" s="217"/>
      <c r="Y74" s="296"/>
      <c r="Z74" s="313">
        <f t="shared" si="3"/>
        <v>120</v>
      </c>
      <c r="AA74" s="314">
        <f t="shared" si="0"/>
        <v>0</v>
      </c>
    </row>
    <row r="75" spans="1:27" ht="15" customHeight="1" x14ac:dyDescent="0.2">
      <c r="A75" s="142"/>
      <c r="B75" s="504"/>
      <c r="C75" s="77"/>
      <c r="D75" s="227" t="s">
        <v>184</v>
      </c>
      <c r="E75" s="258">
        <f>SUM(E74-E76)</f>
        <v>84</v>
      </c>
      <c r="F75" s="110"/>
      <c r="G75" s="110"/>
      <c r="H75" s="110"/>
      <c r="I75" s="110"/>
      <c r="J75" s="901"/>
      <c r="K75" s="202"/>
      <c r="L75" s="159"/>
      <c r="M75" s="123">
        <v>8</v>
      </c>
      <c r="N75" s="123">
        <v>38</v>
      </c>
      <c r="O75" s="130">
        <v>38</v>
      </c>
      <c r="P75" s="71"/>
      <c r="Q75" s="71"/>
      <c r="R75" s="71"/>
      <c r="S75" s="71"/>
      <c r="T75" s="73"/>
      <c r="U75" s="217"/>
      <c r="V75" s="217"/>
      <c r="W75" s="417"/>
      <c r="X75" s="217"/>
      <c r="Y75" s="296"/>
      <c r="Z75" s="313">
        <f t="shared" si="3"/>
        <v>84</v>
      </c>
      <c r="AA75" s="314">
        <f t="shared" si="0"/>
        <v>0</v>
      </c>
    </row>
    <row r="76" spans="1:27" ht="15" customHeight="1" x14ac:dyDescent="0.2">
      <c r="A76" s="142"/>
      <c r="B76" s="504"/>
      <c r="C76" s="77"/>
      <c r="D76" s="227" t="s">
        <v>183</v>
      </c>
      <c r="E76" s="258">
        <f>SUM(E74*0.3)</f>
        <v>36</v>
      </c>
      <c r="F76" s="110"/>
      <c r="G76" s="110"/>
      <c r="H76" s="110"/>
      <c r="I76" s="110"/>
      <c r="J76" s="901"/>
      <c r="K76" s="202"/>
      <c r="L76" s="159"/>
      <c r="M76" s="123">
        <v>12</v>
      </c>
      <c r="N76" s="123">
        <v>12</v>
      </c>
      <c r="O76" s="130">
        <v>12</v>
      </c>
      <c r="P76" s="71"/>
      <c r="Q76" s="71"/>
      <c r="R76" s="71"/>
      <c r="S76" s="71"/>
      <c r="T76" s="73"/>
      <c r="U76" s="217"/>
      <c r="V76" s="217"/>
      <c r="W76" s="417"/>
      <c r="X76" s="217"/>
      <c r="Y76" s="296"/>
      <c r="Z76" s="313">
        <f t="shared" si="3"/>
        <v>36</v>
      </c>
      <c r="AA76" s="314">
        <f t="shared" si="0"/>
        <v>0</v>
      </c>
    </row>
    <row r="77" spans="1:27" ht="15" customHeight="1" x14ac:dyDescent="0.2">
      <c r="A77" s="77"/>
      <c r="B77" s="504"/>
      <c r="C77" s="77"/>
      <c r="D77" s="227"/>
      <c r="E77" s="260"/>
      <c r="F77" s="110"/>
      <c r="G77" s="110"/>
      <c r="H77" s="110"/>
      <c r="I77" s="110"/>
      <c r="J77" s="413"/>
      <c r="K77" s="422"/>
      <c r="L77" s="123"/>
      <c r="M77" s="123"/>
      <c r="N77" s="123"/>
      <c r="O77" s="123"/>
      <c r="P77" s="128"/>
      <c r="Q77" s="71"/>
      <c r="R77" s="71"/>
      <c r="S77" s="71"/>
      <c r="T77" s="201"/>
      <c r="U77" s="217"/>
      <c r="V77" s="217"/>
      <c r="W77" s="417"/>
      <c r="X77" s="217"/>
      <c r="Y77" s="890"/>
      <c r="Z77" s="313">
        <f t="shared" si="3"/>
        <v>0</v>
      </c>
      <c r="AA77" s="314">
        <f t="shared" si="0"/>
        <v>0</v>
      </c>
    </row>
    <row r="78" spans="1:27" ht="15" customHeight="1" x14ac:dyDescent="0.2">
      <c r="A78" s="77" t="s">
        <v>415</v>
      </c>
      <c r="B78" s="504" t="s">
        <v>139</v>
      </c>
      <c r="C78" s="843"/>
      <c r="D78" s="254" t="s">
        <v>568</v>
      </c>
      <c r="E78" s="293">
        <v>250</v>
      </c>
      <c r="F78" s="110"/>
      <c r="G78" s="110"/>
      <c r="H78" s="110"/>
      <c r="I78" s="110"/>
      <c r="J78" s="413"/>
      <c r="K78" s="416"/>
      <c r="L78" s="70"/>
      <c r="M78" s="159"/>
      <c r="N78" s="70">
        <v>50</v>
      </c>
      <c r="O78" s="70">
        <v>50</v>
      </c>
      <c r="P78" s="128">
        <v>50</v>
      </c>
      <c r="Q78" s="213">
        <f>SUM(Q79:Q80)</f>
        <v>50</v>
      </c>
      <c r="R78" s="78">
        <v>50</v>
      </c>
      <c r="S78" s="71"/>
      <c r="T78" s="73"/>
      <c r="U78" s="217"/>
      <c r="V78" s="217"/>
      <c r="W78" s="417"/>
      <c r="X78" s="217"/>
      <c r="Y78" s="296"/>
      <c r="Z78" s="313">
        <f t="shared" si="3"/>
        <v>250</v>
      </c>
      <c r="AA78" s="314">
        <f t="shared" si="0"/>
        <v>0</v>
      </c>
    </row>
    <row r="79" spans="1:27" ht="15" customHeight="1" x14ac:dyDescent="0.2">
      <c r="A79" s="77"/>
      <c r="B79" s="504"/>
      <c r="C79" s="77"/>
      <c r="D79" s="227" t="s">
        <v>181</v>
      </c>
      <c r="E79" s="297">
        <f>SUM(E78-E80)</f>
        <v>175</v>
      </c>
      <c r="F79" s="110"/>
      <c r="G79" s="110"/>
      <c r="H79" s="110"/>
      <c r="I79" s="110"/>
      <c r="J79" s="413"/>
      <c r="K79" s="416"/>
      <c r="L79" s="112"/>
      <c r="M79" s="159"/>
      <c r="N79" s="112">
        <f t="shared" ref="N79:P79" si="10">SUM(N78-N80)</f>
        <v>35</v>
      </c>
      <c r="O79" s="112">
        <f t="shared" si="10"/>
        <v>35</v>
      </c>
      <c r="P79" s="418">
        <f t="shared" si="10"/>
        <v>35</v>
      </c>
      <c r="Q79" s="115">
        <v>35</v>
      </c>
      <c r="R79" s="115">
        <f>SUM(R78-R80)</f>
        <v>35</v>
      </c>
      <c r="S79" s="212"/>
      <c r="T79" s="140"/>
      <c r="U79" s="224"/>
      <c r="V79" s="224"/>
      <c r="W79" s="225"/>
      <c r="X79" s="224"/>
      <c r="Y79" s="226"/>
      <c r="Z79" s="313">
        <f t="shared" si="3"/>
        <v>175</v>
      </c>
      <c r="AA79" s="314">
        <f t="shared" si="0"/>
        <v>0</v>
      </c>
    </row>
    <row r="80" spans="1:27" ht="15" customHeight="1" x14ac:dyDescent="0.2">
      <c r="A80" s="77"/>
      <c r="B80" s="504"/>
      <c r="C80" s="77"/>
      <c r="D80" s="227" t="s">
        <v>182</v>
      </c>
      <c r="E80" s="297">
        <f>SUM(E78)*0.3</f>
        <v>75</v>
      </c>
      <c r="F80" s="115"/>
      <c r="G80" s="115"/>
      <c r="H80" s="115"/>
      <c r="I80" s="115"/>
      <c r="J80" s="413"/>
      <c r="K80" s="416"/>
      <c r="L80" s="112"/>
      <c r="M80" s="159"/>
      <c r="N80" s="112">
        <f t="shared" ref="N80" si="11">SUM(N78)*0.3</f>
        <v>15</v>
      </c>
      <c r="O80" s="112">
        <f t="shared" ref="O80:P80" si="12">SUM(O78*0.3)</f>
        <v>15</v>
      </c>
      <c r="P80" s="363">
        <f t="shared" si="12"/>
        <v>15</v>
      </c>
      <c r="Q80" s="212">
        <v>15</v>
      </c>
      <c r="R80" s="115">
        <f>SUM(R78)*0.3</f>
        <v>15</v>
      </c>
      <c r="S80" s="212"/>
      <c r="T80" s="140"/>
      <c r="U80" s="419"/>
      <c r="V80" s="419"/>
      <c r="W80" s="420"/>
      <c r="X80" s="419"/>
      <c r="Y80" s="369"/>
      <c r="Z80" s="313">
        <f t="shared" si="3"/>
        <v>75</v>
      </c>
      <c r="AA80" s="314">
        <f t="shared" si="0"/>
        <v>0</v>
      </c>
    </row>
    <row r="81" spans="1:27" ht="15" customHeight="1" x14ac:dyDescent="0.2">
      <c r="A81" s="177"/>
      <c r="B81" s="891"/>
      <c r="C81" s="177"/>
      <c r="D81" s="892"/>
      <c r="E81" s="298"/>
      <c r="F81" s="300"/>
      <c r="G81" s="300"/>
      <c r="H81" s="300"/>
      <c r="I81" s="300"/>
      <c r="J81" s="300"/>
      <c r="K81" s="893"/>
      <c r="L81" s="237"/>
      <c r="M81" s="237"/>
      <c r="N81" s="237"/>
      <c r="O81" s="909"/>
      <c r="P81" s="299"/>
      <c r="Q81" s="299"/>
      <c r="R81" s="299"/>
      <c r="S81" s="299"/>
      <c r="T81" s="238"/>
      <c r="U81" s="894"/>
      <c r="V81" s="894"/>
      <c r="W81" s="895"/>
      <c r="X81" s="894"/>
      <c r="Y81" s="896"/>
      <c r="Z81" s="313">
        <f t="shared" si="3"/>
        <v>0</v>
      </c>
      <c r="AA81" s="314">
        <f t="shared" si="0"/>
        <v>0</v>
      </c>
    </row>
    <row r="83" spans="1:27" s="98" customFormat="1" ht="15" customHeight="1" x14ac:dyDescent="0.2">
      <c r="A83" s="303"/>
      <c r="B83" s="303"/>
      <c r="C83" s="303"/>
      <c r="D83" s="303"/>
      <c r="E83" s="424"/>
      <c r="F83" s="423"/>
      <c r="G83" s="423"/>
      <c r="H83" s="423"/>
      <c r="I83" s="423"/>
      <c r="J83" s="423"/>
      <c r="K83" s="423"/>
      <c r="L83" s="423"/>
      <c r="M83" s="424"/>
      <c r="N83" s="424"/>
      <c r="O83" s="424"/>
      <c r="P83" s="424"/>
      <c r="Q83" s="424"/>
      <c r="R83" s="424"/>
      <c r="S83" s="424"/>
      <c r="T83" s="424"/>
      <c r="U83" s="897"/>
      <c r="V83" s="897"/>
      <c r="W83" s="897"/>
      <c r="X83" s="897"/>
      <c r="Y83" s="897"/>
      <c r="Z83" s="313"/>
      <c r="AA83" s="314"/>
    </row>
    <row r="84" spans="1:27" ht="15" customHeight="1" x14ac:dyDescent="0.2">
      <c r="D84" s="888"/>
      <c r="K84" s="98"/>
      <c r="L84" s="110"/>
      <c r="M84" s="110"/>
      <c r="N84" s="110"/>
    </row>
    <row r="85" spans="1:27" ht="15" customHeight="1" x14ac:dyDescent="0.2">
      <c r="D85"/>
    </row>
    <row r="86" spans="1:27" ht="15" customHeight="1" x14ac:dyDescent="0.25">
      <c r="D86" s="898"/>
    </row>
  </sheetData>
  <mergeCells count="1">
    <mergeCell ref="K1:O1"/>
  </mergeCells>
  <phoneticPr fontId="1" type="noConversion"/>
  <pageMargins left="0.75" right="0.75" top="1" bottom="1" header="0.5" footer="0.5"/>
  <pageSetup paperSize="8" scale="68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45"/>
  <sheetViews>
    <sheetView zoomScale="90" zoomScaleNormal="90" workbookViewId="0">
      <pane xSplit="5" ySplit="2" topLeftCell="F105" activePane="bottomRight" state="frozen"/>
      <selection pane="topRight" activeCell="E1" sqref="E1"/>
      <selection pane="bottomLeft" activeCell="A3" sqref="A3"/>
      <selection pane="bottomRight" activeCell="I87" sqref="I87"/>
    </sheetView>
  </sheetViews>
  <sheetFormatPr defaultColWidth="9.140625" defaultRowHeight="12" x14ac:dyDescent="0.2"/>
  <cols>
    <col min="1" max="1" width="9.140625" style="13"/>
    <col min="2" max="2" width="15.7109375" style="13" bestFit="1" customWidth="1"/>
    <col min="3" max="3" width="2.7109375" style="13" customWidth="1"/>
    <col min="4" max="4" width="45.85546875" style="13" customWidth="1"/>
    <col min="5" max="5" width="8.140625" style="132" customWidth="1"/>
    <col min="6" max="8" width="9.140625" style="132"/>
    <col min="9" max="9" width="9.140625" style="559"/>
    <col min="10" max="20" width="9.140625" style="132"/>
    <col min="21" max="25" width="9.140625" style="13"/>
    <col min="26" max="26" width="7.42578125" style="12" bestFit="1" customWidth="1"/>
    <col min="27" max="27" width="7.85546875" style="12" bestFit="1" customWidth="1"/>
    <col min="28" max="16384" width="9.140625" style="13"/>
  </cols>
  <sheetData>
    <row r="1" spans="1:27" ht="30" customHeight="1" x14ac:dyDescent="0.2">
      <c r="A1" s="304"/>
      <c r="B1" s="304"/>
      <c r="C1" s="304"/>
      <c r="D1" s="425"/>
      <c r="E1" s="299"/>
      <c r="F1" s="427"/>
      <c r="G1" s="428" t="s">
        <v>189</v>
      </c>
      <c r="I1" s="429"/>
      <c r="J1" s="306"/>
      <c r="K1" s="1035" t="s">
        <v>599</v>
      </c>
      <c r="L1" s="1035"/>
      <c r="M1" s="1035"/>
      <c r="N1" s="1035"/>
      <c r="O1" s="1035"/>
      <c r="P1" s="426"/>
      <c r="Q1" s="426"/>
      <c r="R1" s="426"/>
      <c r="S1" s="426"/>
      <c r="T1" s="426"/>
    </row>
    <row r="2" spans="1:27" ht="15" customHeight="1" x14ac:dyDescent="0.2">
      <c r="A2" s="14" t="s">
        <v>62</v>
      </c>
      <c r="B2" s="14" t="s">
        <v>6</v>
      </c>
      <c r="C2" s="14"/>
      <c r="D2" s="14" t="s">
        <v>192</v>
      </c>
      <c r="E2" s="430" t="s">
        <v>7</v>
      </c>
      <c r="F2" s="16" t="s">
        <v>8</v>
      </c>
      <c r="G2" s="16" t="s">
        <v>9</v>
      </c>
      <c r="H2" s="17" t="s">
        <v>10</v>
      </c>
      <c r="I2" s="17" t="s">
        <v>11</v>
      </c>
      <c r="J2" s="940" t="s">
        <v>12</v>
      </c>
      <c r="K2" s="19" t="s">
        <v>13</v>
      </c>
      <c r="L2" s="20" t="s">
        <v>14</v>
      </c>
      <c r="M2" s="20" t="s">
        <v>15</v>
      </c>
      <c r="N2" s="20" t="s">
        <v>16</v>
      </c>
      <c r="O2" s="18" t="s">
        <v>17</v>
      </c>
      <c r="P2" s="22" t="s">
        <v>18</v>
      </c>
      <c r="Q2" s="22" t="s">
        <v>19</v>
      </c>
      <c r="R2" s="22" t="s">
        <v>20</v>
      </c>
      <c r="S2" s="22" t="s">
        <v>21</v>
      </c>
      <c r="T2" s="21" t="s">
        <v>22</v>
      </c>
      <c r="U2" s="23" t="s">
        <v>119</v>
      </c>
      <c r="V2" s="22" t="s">
        <v>120</v>
      </c>
      <c r="W2" s="24" t="s">
        <v>121</v>
      </c>
      <c r="X2" s="22" t="s">
        <v>122</v>
      </c>
      <c r="Y2" s="21" t="s">
        <v>123</v>
      </c>
      <c r="Z2" s="431" t="s">
        <v>259</v>
      </c>
      <c r="AA2" s="431" t="s">
        <v>258</v>
      </c>
    </row>
    <row r="3" spans="1:27" ht="15" customHeight="1" x14ac:dyDescent="0.2">
      <c r="A3" s="26"/>
      <c r="B3" s="850"/>
      <c r="C3" s="27"/>
      <c r="D3" s="254"/>
      <c r="E3" s="293"/>
      <c r="F3" s="342"/>
      <c r="G3" s="342"/>
      <c r="H3" s="78"/>
      <c r="I3" s="61"/>
      <c r="J3" s="828"/>
      <c r="K3" s="432"/>
      <c r="L3" s="70"/>
      <c r="M3" s="70"/>
      <c r="N3" s="70"/>
      <c r="O3" s="97"/>
      <c r="P3" s="71"/>
      <c r="Q3" s="71"/>
      <c r="R3" s="71"/>
      <c r="S3" s="71"/>
      <c r="T3" s="36"/>
      <c r="U3" s="128"/>
      <c r="V3" s="71"/>
      <c r="W3" s="126"/>
      <c r="X3" s="71"/>
      <c r="Y3" s="73"/>
      <c r="Z3" s="433">
        <f t="shared" ref="Z3:Z86" si="0">SUM(F3:W3)</f>
        <v>0</v>
      </c>
      <c r="AA3" s="433">
        <f t="shared" ref="AA3:AA71" si="1">SUM(Z3-E3)</f>
        <v>0</v>
      </c>
    </row>
    <row r="4" spans="1:27" ht="15" customHeight="1" x14ac:dyDescent="0.2">
      <c r="A4" s="77"/>
      <c r="B4" s="850"/>
      <c r="C4" s="26"/>
      <c r="D4" s="434" t="s">
        <v>236</v>
      </c>
      <c r="E4" s="293"/>
      <c r="F4" s="341"/>
      <c r="G4" s="341"/>
      <c r="H4" s="61"/>
      <c r="I4" s="61"/>
      <c r="J4" s="101"/>
      <c r="K4" s="432"/>
      <c r="L4" s="70"/>
      <c r="M4" s="70"/>
      <c r="N4" s="70"/>
      <c r="O4" s="69"/>
      <c r="P4" s="71"/>
      <c r="Q4" s="71"/>
      <c r="R4" s="71"/>
      <c r="S4" s="71"/>
      <c r="T4" s="73"/>
      <c r="U4" s="155"/>
      <c r="V4" s="98"/>
      <c r="W4" s="82"/>
      <c r="X4" s="98"/>
      <c r="Y4" s="83"/>
      <c r="Z4" s="433">
        <f t="shared" si="0"/>
        <v>0</v>
      </c>
      <c r="AA4" s="433">
        <f t="shared" si="1"/>
        <v>0</v>
      </c>
    </row>
    <row r="5" spans="1:27" ht="15" customHeight="1" x14ac:dyDescent="0.2">
      <c r="A5" s="40"/>
      <c r="B5" s="504"/>
      <c r="C5" s="77"/>
      <c r="D5" s="844" t="s">
        <v>131</v>
      </c>
      <c r="E5" s="436">
        <f t="shared" ref="E5:W5" si="2">SUM(E11+E99)</f>
        <v>1870</v>
      </c>
      <c r="F5" s="472">
        <f t="shared" si="2"/>
        <v>49</v>
      </c>
      <c r="G5" s="470">
        <f t="shared" si="2"/>
        <v>101</v>
      </c>
      <c r="H5" s="470">
        <f t="shared" si="2"/>
        <v>181</v>
      </c>
      <c r="I5" s="470">
        <f t="shared" si="2"/>
        <v>152</v>
      </c>
      <c r="J5" s="987">
        <f t="shared" si="2"/>
        <v>162</v>
      </c>
      <c r="K5" s="474">
        <f t="shared" si="2"/>
        <v>152</v>
      </c>
      <c r="L5" s="438">
        <f t="shared" si="2"/>
        <v>214</v>
      </c>
      <c r="M5" s="438">
        <f t="shared" si="2"/>
        <v>271</v>
      </c>
      <c r="N5" s="438">
        <f t="shared" si="2"/>
        <v>170</v>
      </c>
      <c r="O5" s="473">
        <f t="shared" si="2"/>
        <v>91</v>
      </c>
      <c r="P5" s="475">
        <f t="shared" si="2"/>
        <v>56</v>
      </c>
      <c r="Q5" s="53">
        <f t="shared" si="2"/>
        <v>21</v>
      </c>
      <c r="R5" s="53">
        <f t="shared" si="2"/>
        <v>50</v>
      </c>
      <c r="S5" s="53">
        <f t="shared" si="2"/>
        <v>70</v>
      </c>
      <c r="T5" s="54">
        <f t="shared" si="2"/>
        <v>70</v>
      </c>
      <c r="U5" s="475">
        <f t="shared" si="2"/>
        <v>20</v>
      </c>
      <c r="V5" s="53">
        <f t="shared" si="2"/>
        <v>20</v>
      </c>
      <c r="W5" s="54">
        <f t="shared" si="2"/>
        <v>20</v>
      </c>
      <c r="X5" s="440"/>
      <c r="Y5" s="442"/>
      <c r="Z5" s="433">
        <f t="shared" si="0"/>
        <v>1870</v>
      </c>
      <c r="AA5" s="433">
        <f t="shared" si="1"/>
        <v>0</v>
      </c>
    </row>
    <row r="6" spans="1:27" ht="15" customHeight="1" x14ac:dyDescent="0.2">
      <c r="A6" s="77"/>
      <c r="B6" s="504"/>
      <c r="C6" s="77"/>
      <c r="D6" s="844" t="s">
        <v>132</v>
      </c>
      <c r="E6" s="436">
        <f t="shared" ref="E6:W6" si="3">SUM(E12+E100)</f>
        <v>618</v>
      </c>
      <c r="F6" s="437">
        <f t="shared" si="3"/>
        <v>41</v>
      </c>
      <c r="G6" s="437">
        <f t="shared" si="3"/>
        <v>45</v>
      </c>
      <c r="H6" s="437">
        <f t="shared" si="3"/>
        <v>81</v>
      </c>
      <c r="I6" s="437">
        <f t="shared" si="3"/>
        <v>97</v>
      </c>
      <c r="J6" s="987">
        <f t="shared" si="3"/>
        <v>71</v>
      </c>
      <c r="K6" s="438">
        <f t="shared" si="3"/>
        <v>24</v>
      </c>
      <c r="L6" s="438">
        <f t="shared" si="3"/>
        <v>61</v>
      </c>
      <c r="M6" s="438">
        <f t="shared" si="3"/>
        <v>83</v>
      </c>
      <c r="N6" s="438">
        <f t="shared" si="3"/>
        <v>71</v>
      </c>
      <c r="O6" s="473">
        <f t="shared" si="3"/>
        <v>29</v>
      </c>
      <c r="P6" s="53">
        <f t="shared" si="3"/>
        <v>15</v>
      </c>
      <c r="Q6" s="53">
        <f t="shared" si="3"/>
        <v>0</v>
      </c>
      <c r="R6" s="53">
        <f t="shared" si="3"/>
        <v>0</v>
      </c>
      <c r="S6" s="53">
        <f t="shared" si="3"/>
        <v>0</v>
      </c>
      <c r="T6" s="54">
        <f t="shared" si="3"/>
        <v>0</v>
      </c>
      <c r="U6" s="439">
        <f t="shared" si="3"/>
        <v>0</v>
      </c>
      <c r="V6" s="440">
        <f t="shared" si="3"/>
        <v>0</v>
      </c>
      <c r="W6" s="441">
        <f t="shared" si="3"/>
        <v>0</v>
      </c>
      <c r="X6" s="440"/>
      <c r="Y6" s="442"/>
      <c r="Z6" s="433">
        <f t="shared" si="0"/>
        <v>618</v>
      </c>
      <c r="AA6" s="433">
        <f t="shared" si="1"/>
        <v>0</v>
      </c>
    </row>
    <row r="7" spans="1:27" ht="15" customHeight="1" x14ac:dyDescent="0.2">
      <c r="A7" s="77"/>
      <c r="B7" s="504"/>
      <c r="C7" s="77"/>
      <c r="D7" s="845" t="s">
        <v>103</v>
      </c>
      <c r="E7" s="443">
        <f>SUM(E5:E6)</f>
        <v>2488</v>
      </c>
      <c r="F7" s="45">
        <f t="shared" ref="F7:W7" si="4">SUM(F5:F6)</f>
        <v>90</v>
      </c>
      <c r="G7" s="45">
        <f t="shared" si="4"/>
        <v>146</v>
      </c>
      <c r="H7" s="45">
        <f t="shared" si="4"/>
        <v>262</v>
      </c>
      <c r="I7" s="45">
        <f t="shared" si="4"/>
        <v>249</v>
      </c>
      <c r="J7" s="986">
        <f t="shared" si="4"/>
        <v>233</v>
      </c>
      <c r="K7" s="444">
        <f t="shared" si="4"/>
        <v>176</v>
      </c>
      <c r="L7" s="444">
        <f t="shared" si="4"/>
        <v>275</v>
      </c>
      <c r="M7" s="444">
        <f t="shared" si="4"/>
        <v>354</v>
      </c>
      <c r="N7" s="444">
        <f t="shared" si="4"/>
        <v>241</v>
      </c>
      <c r="O7" s="921">
        <f t="shared" si="4"/>
        <v>120</v>
      </c>
      <c r="P7" s="446">
        <f t="shared" si="4"/>
        <v>71</v>
      </c>
      <c r="Q7" s="446">
        <f t="shared" si="4"/>
        <v>21</v>
      </c>
      <c r="R7" s="446">
        <f t="shared" si="4"/>
        <v>50</v>
      </c>
      <c r="S7" s="446">
        <f t="shared" si="4"/>
        <v>70</v>
      </c>
      <c r="T7" s="445">
        <f t="shared" si="4"/>
        <v>70</v>
      </c>
      <c r="U7" s="447">
        <f t="shared" si="4"/>
        <v>20</v>
      </c>
      <c r="V7" s="448">
        <f t="shared" si="4"/>
        <v>20</v>
      </c>
      <c r="W7" s="449">
        <f t="shared" si="4"/>
        <v>20</v>
      </c>
      <c r="X7" s="448"/>
      <c r="Y7" s="450"/>
      <c r="Z7" s="433">
        <f t="shared" si="0"/>
        <v>2488</v>
      </c>
      <c r="AA7" s="433">
        <f t="shared" si="1"/>
        <v>0</v>
      </c>
    </row>
    <row r="8" spans="1:27" ht="15" customHeight="1" x14ac:dyDescent="0.2">
      <c r="A8" s="77"/>
      <c r="B8" s="504"/>
      <c r="C8" s="77"/>
      <c r="D8" s="499" t="s">
        <v>23</v>
      </c>
      <c r="E8" s="451"/>
      <c r="F8" s="452">
        <v>90</v>
      </c>
      <c r="G8" s="45">
        <f>SUM(F8+G7)</f>
        <v>236</v>
      </c>
      <c r="H8" s="45">
        <f t="shared" ref="H8:W8" si="5">SUM(G8+H7)</f>
        <v>498</v>
      </c>
      <c r="I8" s="45">
        <f t="shared" si="5"/>
        <v>747</v>
      </c>
      <c r="J8" s="986">
        <f t="shared" si="5"/>
        <v>980</v>
      </c>
      <c r="K8" s="204">
        <f t="shared" si="5"/>
        <v>1156</v>
      </c>
      <c r="L8" s="204">
        <f t="shared" si="5"/>
        <v>1431</v>
      </c>
      <c r="M8" s="204">
        <f t="shared" si="5"/>
        <v>1785</v>
      </c>
      <c r="N8" s="204">
        <f t="shared" si="5"/>
        <v>2026</v>
      </c>
      <c r="O8" s="204">
        <f t="shared" si="5"/>
        <v>2146</v>
      </c>
      <c r="P8" s="139">
        <f t="shared" si="5"/>
        <v>2217</v>
      </c>
      <c r="Q8" s="213">
        <f t="shared" si="5"/>
        <v>2238</v>
      </c>
      <c r="R8" s="213">
        <f t="shared" si="5"/>
        <v>2288</v>
      </c>
      <c r="S8" s="213">
        <f t="shared" si="5"/>
        <v>2358</v>
      </c>
      <c r="T8" s="232">
        <f t="shared" si="5"/>
        <v>2428</v>
      </c>
      <c r="U8" s="453">
        <f t="shared" si="5"/>
        <v>2448</v>
      </c>
      <c r="V8" s="294">
        <f t="shared" si="5"/>
        <v>2468</v>
      </c>
      <c r="W8" s="454">
        <f t="shared" si="5"/>
        <v>2488</v>
      </c>
      <c r="X8" s="224"/>
      <c r="Y8" s="226"/>
      <c r="Z8" s="433">
        <f t="shared" si="0"/>
        <v>30028</v>
      </c>
      <c r="AA8" s="433">
        <f t="shared" si="1"/>
        <v>30028</v>
      </c>
    </row>
    <row r="9" spans="1:27" ht="15" customHeight="1" x14ac:dyDescent="0.2">
      <c r="A9" s="77"/>
      <c r="B9" s="504"/>
      <c r="C9" s="77"/>
      <c r="D9" s="499"/>
      <c r="E9" s="455"/>
      <c r="F9" s="61"/>
      <c r="G9" s="61"/>
      <c r="H9" s="61"/>
      <c r="I9" s="61"/>
      <c r="J9" s="261"/>
      <c r="K9" s="70"/>
      <c r="L9" s="70"/>
      <c r="M9" s="70"/>
      <c r="N9" s="70"/>
      <c r="O9" s="69"/>
      <c r="P9" s="71"/>
      <c r="Q9" s="71"/>
      <c r="R9" s="71"/>
      <c r="S9" s="71"/>
      <c r="T9" s="201"/>
      <c r="U9" s="155"/>
      <c r="V9" s="98"/>
      <c r="W9" s="82"/>
      <c r="X9" s="98"/>
      <c r="Y9" s="83"/>
      <c r="Z9" s="433">
        <f t="shared" si="0"/>
        <v>0</v>
      </c>
      <c r="AA9" s="433">
        <f t="shared" si="1"/>
        <v>0</v>
      </c>
    </row>
    <row r="10" spans="1:27" s="467" customFormat="1" ht="13.5" customHeight="1" x14ac:dyDescent="0.2">
      <c r="A10" s="456"/>
      <c r="B10" s="457"/>
      <c r="C10" s="456"/>
      <c r="D10" s="846" t="s">
        <v>97</v>
      </c>
      <c r="E10" s="458"/>
      <c r="F10" s="180"/>
      <c r="G10" s="32"/>
      <c r="H10" s="32"/>
      <c r="I10" s="32"/>
      <c r="J10" s="926"/>
      <c r="K10" s="459"/>
      <c r="L10" s="459"/>
      <c r="M10" s="459"/>
      <c r="N10" s="459"/>
      <c r="O10" s="459"/>
      <c r="P10" s="461"/>
      <c r="Q10" s="460"/>
      <c r="R10" s="460"/>
      <c r="S10" s="460"/>
      <c r="T10" s="462"/>
      <c r="U10" s="463"/>
      <c r="V10" s="464"/>
      <c r="W10" s="465"/>
      <c r="X10" s="464"/>
      <c r="Y10" s="466"/>
      <c r="Z10" s="433">
        <f t="shared" si="0"/>
        <v>0</v>
      </c>
      <c r="AA10" s="433">
        <f t="shared" si="1"/>
        <v>0</v>
      </c>
    </row>
    <row r="11" spans="1:27" s="467" customFormat="1" ht="13.5" customHeight="1" x14ac:dyDescent="0.2">
      <c r="A11" s="468"/>
      <c r="B11" s="469"/>
      <c r="C11" s="468"/>
      <c r="D11" s="844" t="s">
        <v>131</v>
      </c>
      <c r="E11" s="436">
        <f>SUM(E25+E65+E31+E61+E42+E76+E73+E88+E91+E93+E94+E96+E95+E28+E35+E45+E69+E49+E53+E343+E57+E79+E83)</f>
        <v>1061</v>
      </c>
      <c r="F11" s="475">
        <f t="shared" ref="F11:W11" si="6">SUM(F25+F65+F31+F61+F42+F76+F73+F88+F91+F93+F94+F96+F95+F28+F35+F45+F69+F49+F53+F343+F57+F79+F83)</f>
        <v>12</v>
      </c>
      <c r="G11" s="53">
        <f t="shared" si="6"/>
        <v>21</v>
      </c>
      <c r="H11" s="53">
        <f t="shared" si="6"/>
        <v>119</v>
      </c>
      <c r="I11" s="53">
        <f t="shared" si="6"/>
        <v>92</v>
      </c>
      <c r="J11" s="54">
        <f t="shared" si="6"/>
        <v>78</v>
      </c>
      <c r="K11" s="474">
        <f t="shared" si="6"/>
        <v>90</v>
      </c>
      <c r="L11" s="438">
        <f t="shared" si="6"/>
        <v>161</v>
      </c>
      <c r="M11" s="438">
        <f t="shared" si="6"/>
        <v>198</v>
      </c>
      <c r="N11" s="438">
        <f t="shared" si="6"/>
        <v>108</v>
      </c>
      <c r="O11" s="473">
        <f t="shared" si="6"/>
        <v>49</v>
      </c>
      <c r="P11" s="475">
        <f t="shared" si="6"/>
        <v>48</v>
      </c>
      <c r="Q11" s="53">
        <f t="shared" si="6"/>
        <v>13</v>
      </c>
      <c r="R11" s="53">
        <f t="shared" si="6"/>
        <v>12</v>
      </c>
      <c r="S11" s="53">
        <f t="shared" si="6"/>
        <v>12</v>
      </c>
      <c r="T11" s="54">
        <f t="shared" si="6"/>
        <v>12</v>
      </c>
      <c r="U11" s="475">
        <f t="shared" si="6"/>
        <v>12</v>
      </c>
      <c r="V11" s="53">
        <f t="shared" si="6"/>
        <v>12</v>
      </c>
      <c r="W11" s="54">
        <f t="shared" si="6"/>
        <v>12</v>
      </c>
      <c r="X11" s="440"/>
      <c r="Y11" s="442"/>
      <c r="Z11" s="433">
        <f t="shared" si="0"/>
        <v>1061</v>
      </c>
      <c r="AA11" s="433">
        <f t="shared" si="1"/>
        <v>0</v>
      </c>
    </row>
    <row r="12" spans="1:27" s="467" customFormat="1" ht="13.5" customHeight="1" x14ac:dyDescent="0.2">
      <c r="A12" s="468"/>
      <c r="B12" s="469"/>
      <c r="C12" s="468"/>
      <c r="D12" s="844" t="s">
        <v>132</v>
      </c>
      <c r="E12" s="436">
        <f>SUM(E18+E20+E22+E26+E32+E66+E62+E89+E36+E46+E70+E50+E54+E58+E74+E80+E84+E40)</f>
        <v>421</v>
      </c>
      <c r="F12" s="472">
        <f t="shared" ref="F12:W12" si="7">SUM(F18+F20+F22+F26+F32+F66+F62+F89+F36+F46+F70+F50+F54+F58+F74+F80+F84+F40)</f>
        <v>24</v>
      </c>
      <c r="G12" s="470">
        <f t="shared" si="7"/>
        <v>27</v>
      </c>
      <c r="H12" s="470">
        <f t="shared" si="7"/>
        <v>53</v>
      </c>
      <c r="I12" s="437">
        <f t="shared" si="7"/>
        <v>77</v>
      </c>
      <c r="J12" s="987">
        <f t="shared" si="7"/>
        <v>61</v>
      </c>
      <c r="K12" s="474">
        <f t="shared" si="7"/>
        <v>24</v>
      </c>
      <c r="L12" s="438">
        <f t="shared" si="7"/>
        <v>31</v>
      </c>
      <c r="M12" s="438">
        <f t="shared" si="7"/>
        <v>53</v>
      </c>
      <c r="N12" s="438">
        <f t="shared" si="7"/>
        <v>41</v>
      </c>
      <c r="O12" s="473">
        <f t="shared" si="7"/>
        <v>15</v>
      </c>
      <c r="P12" s="475">
        <f t="shared" si="7"/>
        <v>15</v>
      </c>
      <c r="Q12" s="53">
        <f t="shared" si="7"/>
        <v>0</v>
      </c>
      <c r="R12" s="53">
        <f t="shared" si="7"/>
        <v>0</v>
      </c>
      <c r="S12" s="53">
        <f t="shared" si="7"/>
        <v>0</v>
      </c>
      <c r="T12" s="54">
        <f t="shared" si="7"/>
        <v>0</v>
      </c>
      <c r="U12" s="475">
        <f t="shared" si="7"/>
        <v>0</v>
      </c>
      <c r="V12" s="53">
        <f t="shared" si="7"/>
        <v>0</v>
      </c>
      <c r="W12" s="471">
        <f t="shared" si="7"/>
        <v>0</v>
      </c>
      <c r="X12" s="440"/>
      <c r="Y12" s="442"/>
      <c r="Z12" s="433">
        <f t="shared" si="0"/>
        <v>421</v>
      </c>
      <c r="AA12" s="433">
        <f t="shared" si="1"/>
        <v>0</v>
      </c>
    </row>
    <row r="13" spans="1:27" ht="15" customHeight="1" x14ac:dyDescent="0.2">
      <c r="A13" s="77"/>
      <c r="B13" s="504"/>
      <c r="C13" s="77"/>
      <c r="D13" s="845" t="s">
        <v>103</v>
      </c>
      <c r="E13" s="443">
        <f>SUM(E11:E12)</f>
        <v>1482</v>
      </c>
      <c r="F13" s="452">
        <f t="shared" ref="F13:W13" si="8">SUM(F11:F12)</f>
        <v>36</v>
      </c>
      <c r="G13" s="45">
        <f t="shared" si="8"/>
        <v>48</v>
      </c>
      <c r="H13" s="45">
        <f t="shared" si="8"/>
        <v>172</v>
      </c>
      <c r="I13" s="45">
        <f t="shared" si="8"/>
        <v>169</v>
      </c>
      <c r="J13" s="986">
        <f t="shared" si="8"/>
        <v>139</v>
      </c>
      <c r="K13" s="48">
        <f t="shared" si="8"/>
        <v>114</v>
      </c>
      <c r="L13" s="476">
        <f t="shared" si="8"/>
        <v>192</v>
      </c>
      <c r="M13" s="476">
        <f t="shared" si="8"/>
        <v>251</v>
      </c>
      <c r="N13" s="476">
        <f t="shared" si="8"/>
        <v>149</v>
      </c>
      <c r="O13" s="922">
        <f t="shared" si="8"/>
        <v>64</v>
      </c>
      <c r="P13" s="57">
        <f t="shared" si="8"/>
        <v>63</v>
      </c>
      <c r="Q13" s="56">
        <f t="shared" si="8"/>
        <v>13</v>
      </c>
      <c r="R13" s="56">
        <f t="shared" si="8"/>
        <v>12</v>
      </c>
      <c r="S13" s="56">
        <f t="shared" si="8"/>
        <v>12</v>
      </c>
      <c r="T13" s="477">
        <f t="shared" si="8"/>
        <v>12</v>
      </c>
      <c r="U13" s="447">
        <f t="shared" si="8"/>
        <v>12</v>
      </c>
      <c r="V13" s="448">
        <f t="shared" si="8"/>
        <v>12</v>
      </c>
      <c r="W13" s="449">
        <f t="shared" si="8"/>
        <v>12</v>
      </c>
      <c r="X13" s="448"/>
      <c r="Y13" s="450"/>
      <c r="Z13" s="433">
        <f t="shared" si="0"/>
        <v>1482</v>
      </c>
      <c r="AA13" s="433">
        <f t="shared" si="1"/>
        <v>0</v>
      </c>
    </row>
    <row r="14" spans="1:27" ht="15" customHeight="1" x14ac:dyDescent="0.2">
      <c r="A14" s="77"/>
      <c r="B14" s="504"/>
      <c r="C14" s="77"/>
      <c r="D14" s="499" t="s">
        <v>23</v>
      </c>
      <c r="E14" s="293"/>
      <c r="F14" s="61">
        <v>36</v>
      </c>
      <c r="G14" s="45">
        <f>SUM(F14+G13)</f>
        <v>84</v>
      </c>
      <c r="H14" s="45">
        <f>SUM(G14+H13)</f>
        <v>256</v>
      </c>
      <c r="I14" s="45">
        <f t="shared" ref="I14:W14" si="9">SUM(H14+I13)</f>
        <v>425</v>
      </c>
      <c r="J14" s="986">
        <f t="shared" si="9"/>
        <v>564</v>
      </c>
      <c r="K14" s="204">
        <f t="shared" si="9"/>
        <v>678</v>
      </c>
      <c r="L14" s="367">
        <f t="shared" si="9"/>
        <v>870</v>
      </c>
      <c r="M14" s="367">
        <f t="shared" si="9"/>
        <v>1121</v>
      </c>
      <c r="N14" s="367">
        <f t="shared" si="9"/>
        <v>1270</v>
      </c>
      <c r="O14" s="336">
        <f t="shared" si="9"/>
        <v>1334</v>
      </c>
      <c r="P14" s="478">
        <f t="shared" si="9"/>
        <v>1397</v>
      </c>
      <c r="Q14" s="478">
        <f t="shared" si="9"/>
        <v>1410</v>
      </c>
      <c r="R14" s="478">
        <f t="shared" si="9"/>
        <v>1422</v>
      </c>
      <c r="S14" s="478">
        <f t="shared" si="9"/>
        <v>1434</v>
      </c>
      <c r="T14" s="232">
        <f t="shared" si="9"/>
        <v>1446</v>
      </c>
      <c r="U14" s="453">
        <f t="shared" si="9"/>
        <v>1458</v>
      </c>
      <c r="V14" s="294">
        <f t="shared" si="9"/>
        <v>1470</v>
      </c>
      <c r="W14" s="454">
        <f t="shared" si="9"/>
        <v>1482</v>
      </c>
      <c r="X14" s="98"/>
      <c r="Y14" s="83"/>
      <c r="Z14" s="433">
        <f t="shared" si="0"/>
        <v>18157</v>
      </c>
      <c r="AA14" s="433">
        <f t="shared" si="1"/>
        <v>18157</v>
      </c>
    </row>
    <row r="15" spans="1:27" ht="15" customHeight="1" x14ac:dyDescent="0.2">
      <c r="A15" s="77"/>
      <c r="B15" s="504"/>
      <c r="C15" s="77"/>
      <c r="D15" s="170"/>
      <c r="E15" s="260"/>
      <c r="F15" s="259"/>
      <c r="G15" s="110"/>
      <c r="H15" s="110"/>
      <c r="I15" s="129"/>
      <c r="J15" s="137"/>
      <c r="K15" s="292"/>
      <c r="L15" s="122"/>
      <c r="M15" s="122"/>
      <c r="N15" s="122"/>
      <c r="O15" s="130"/>
      <c r="T15" s="134"/>
      <c r="U15" s="155"/>
      <c r="V15" s="98"/>
      <c r="W15" s="82"/>
      <c r="X15" s="98"/>
      <c r="Y15" s="83"/>
      <c r="Z15" s="433">
        <f t="shared" si="0"/>
        <v>0</v>
      </c>
      <c r="AA15" s="433">
        <f t="shared" si="1"/>
        <v>0</v>
      </c>
    </row>
    <row r="16" spans="1:27" s="491" customFormat="1" ht="15" customHeight="1" x14ac:dyDescent="0.2">
      <c r="A16" s="480"/>
      <c r="B16" s="851"/>
      <c r="C16" s="480"/>
      <c r="D16" s="847" t="s">
        <v>151</v>
      </c>
      <c r="E16" s="482"/>
      <c r="F16" s="180"/>
      <c r="G16" s="32"/>
      <c r="H16" s="32"/>
      <c r="I16" s="32"/>
      <c r="J16" s="32"/>
      <c r="K16" s="483"/>
      <c r="L16" s="484"/>
      <c r="M16" s="484"/>
      <c r="N16" s="484"/>
      <c r="O16" s="923"/>
      <c r="P16" s="486"/>
      <c r="Q16" s="486"/>
      <c r="R16" s="486"/>
      <c r="S16" s="486"/>
      <c r="T16" s="485"/>
      <c r="U16" s="487"/>
      <c r="V16" s="488"/>
      <c r="W16" s="489"/>
      <c r="X16" s="488"/>
      <c r="Y16" s="490"/>
      <c r="Z16" s="433">
        <f t="shared" si="0"/>
        <v>0</v>
      </c>
      <c r="AA16" s="433">
        <f t="shared" si="1"/>
        <v>0</v>
      </c>
    </row>
    <row r="17" spans="1:27" ht="15" customHeight="1" x14ac:dyDescent="0.2">
      <c r="A17" s="142"/>
      <c r="B17" s="504"/>
      <c r="C17" s="77"/>
      <c r="D17" s="499"/>
      <c r="E17" s="255"/>
      <c r="F17" s="377"/>
      <c r="G17" s="78"/>
      <c r="H17" s="78"/>
      <c r="I17" s="80"/>
      <c r="J17" s="79"/>
      <c r="K17" s="256"/>
      <c r="L17" s="122"/>
      <c r="M17" s="122"/>
      <c r="N17" s="122"/>
      <c r="O17" s="136"/>
      <c r="T17" s="131"/>
      <c r="U17" s="155"/>
      <c r="V17" s="98"/>
      <c r="W17" s="82"/>
      <c r="X17" s="98"/>
      <c r="Y17" s="83"/>
      <c r="Z17" s="433">
        <f t="shared" si="0"/>
        <v>0</v>
      </c>
      <c r="AA17" s="433">
        <f t="shared" si="1"/>
        <v>0</v>
      </c>
    </row>
    <row r="18" spans="1:27" ht="15" customHeight="1" x14ac:dyDescent="0.2">
      <c r="A18" s="77"/>
      <c r="B18" s="504" t="s">
        <v>0</v>
      </c>
      <c r="C18" s="843"/>
      <c r="D18" s="170" t="s">
        <v>540</v>
      </c>
      <c r="E18" s="260">
        <v>2</v>
      </c>
      <c r="F18" s="375">
        <v>2</v>
      </c>
      <c r="G18" s="110"/>
      <c r="H18" s="110"/>
      <c r="I18" s="129"/>
      <c r="J18" s="137"/>
      <c r="K18" s="292"/>
      <c r="L18" s="122"/>
      <c r="M18" s="122"/>
      <c r="N18" s="122"/>
      <c r="O18" s="130"/>
      <c r="T18" s="134"/>
      <c r="U18" s="155"/>
      <c r="V18" s="98"/>
      <c r="W18" s="82"/>
      <c r="X18" s="98"/>
      <c r="Y18" s="83"/>
      <c r="Z18" s="433">
        <f t="shared" si="0"/>
        <v>2</v>
      </c>
      <c r="AA18" s="433">
        <f t="shared" si="1"/>
        <v>0</v>
      </c>
    </row>
    <row r="19" spans="1:27" ht="15" customHeight="1" x14ac:dyDescent="0.2">
      <c r="A19" s="77"/>
      <c r="B19" s="504"/>
      <c r="C19" s="106"/>
      <c r="D19" s="227"/>
      <c r="E19" s="260"/>
      <c r="F19" s="375"/>
      <c r="G19" s="110"/>
      <c r="H19" s="110"/>
      <c r="I19" s="129"/>
      <c r="J19" s="137"/>
      <c r="K19" s="292"/>
      <c r="L19" s="122"/>
      <c r="M19" s="122"/>
      <c r="N19" s="122"/>
      <c r="O19" s="136"/>
      <c r="T19" s="131"/>
      <c r="U19" s="153"/>
      <c r="V19" s="98"/>
      <c r="W19" s="82"/>
      <c r="X19" s="98"/>
      <c r="Y19" s="83"/>
      <c r="Z19" s="433">
        <f t="shared" si="0"/>
        <v>0</v>
      </c>
      <c r="AA19" s="433">
        <f t="shared" si="1"/>
        <v>0</v>
      </c>
    </row>
    <row r="20" spans="1:27" ht="15" customHeight="1" x14ac:dyDescent="0.2">
      <c r="A20" s="77" t="s">
        <v>99</v>
      </c>
      <c r="B20" s="504" t="s">
        <v>98</v>
      </c>
      <c r="C20" s="854"/>
      <c r="D20" s="167" t="s">
        <v>541</v>
      </c>
      <c r="E20" s="260">
        <v>22</v>
      </c>
      <c r="F20" s="375">
        <v>22</v>
      </c>
      <c r="G20" s="110"/>
      <c r="H20" s="110"/>
      <c r="I20" s="129"/>
      <c r="J20" s="137"/>
      <c r="K20" s="292"/>
      <c r="L20" s="122"/>
      <c r="M20" s="122"/>
      <c r="N20" s="122"/>
      <c r="O20" s="130"/>
      <c r="T20" s="134"/>
      <c r="U20" s="155"/>
      <c r="V20" s="98"/>
      <c r="W20" s="82"/>
      <c r="X20" s="98"/>
      <c r="Y20" s="83"/>
      <c r="Z20" s="433">
        <f t="shared" si="0"/>
        <v>22</v>
      </c>
      <c r="AA20" s="433">
        <f t="shared" si="1"/>
        <v>0</v>
      </c>
    </row>
    <row r="21" spans="1:27" ht="15" customHeight="1" x14ac:dyDescent="0.2">
      <c r="A21" s="77"/>
      <c r="B21" s="504"/>
      <c r="C21" s="77"/>
      <c r="D21" s="499"/>
      <c r="E21" s="293"/>
      <c r="F21" s="493"/>
      <c r="G21" s="78"/>
      <c r="H21" s="78"/>
      <c r="I21" s="80"/>
      <c r="J21" s="79"/>
      <c r="K21" s="292"/>
      <c r="L21" s="122"/>
      <c r="M21" s="122"/>
      <c r="N21" s="122"/>
      <c r="O21" s="130"/>
      <c r="T21" s="134"/>
      <c r="U21" s="155"/>
      <c r="V21" s="98"/>
      <c r="W21" s="82"/>
      <c r="X21" s="98"/>
      <c r="Y21" s="83"/>
      <c r="Z21" s="433">
        <f t="shared" si="0"/>
        <v>0</v>
      </c>
      <c r="AA21" s="433">
        <f t="shared" si="1"/>
        <v>0</v>
      </c>
    </row>
    <row r="22" spans="1:27" ht="15" customHeight="1" x14ac:dyDescent="0.2">
      <c r="A22" s="77"/>
      <c r="B22" s="504" t="s">
        <v>90</v>
      </c>
      <c r="C22" s="854"/>
      <c r="D22" s="499" t="s">
        <v>437</v>
      </c>
      <c r="E22" s="293">
        <v>27</v>
      </c>
      <c r="F22" s="375"/>
      <c r="G22" s="61">
        <v>27</v>
      </c>
      <c r="H22" s="110"/>
      <c r="I22" s="129"/>
      <c r="J22" s="137"/>
      <c r="K22" s="292"/>
      <c r="L22" s="122"/>
      <c r="M22" s="122"/>
      <c r="N22" s="122"/>
      <c r="O22" s="130"/>
      <c r="T22" s="134"/>
      <c r="U22" s="155"/>
      <c r="V22" s="98"/>
      <c r="W22" s="82"/>
      <c r="X22" s="98"/>
      <c r="Y22" s="83"/>
      <c r="Z22" s="433">
        <f t="shared" si="0"/>
        <v>27</v>
      </c>
      <c r="AA22" s="433">
        <f t="shared" si="1"/>
        <v>0</v>
      </c>
    </row>
    <row r="23" spans="1:27" ht="15" customHeight="1" x14ac:dyDescent="0.2">
      <c r="A23" s="142"/>
      <c r="B23" s="504"/>
      <c r="C23" s="77"/>
      <c r="D23" s="170"/>
      <c r="E23" s="258"/>
      <c r="F23" s="358"/>
      <c r="G23" s="110"/>
      <c r="H23" s="110"/>
      <c r="I23" s="129"/>
      <c r="J23" s="137"/>
      <c r="K23" s="256"/>
      <c r="L23" s="122"/>
      <c r="M23" s="122"/>
      <c r="N23" s="122"/>
      <c r="O23" s="136"/>
      <c r="T23" s="131"/>
      <c r="U23" s="155"/>
      <c r="V23" s="98"/>
      <c r="W23" s="82"/>
      <c r="X23" s="98"/>
      <c r="Y23" s="83"/>
      <c r="Z23" s="433">
        <f t="shared" si="0"/>
        <v>0</v>
      </c>
      <c r="AA23" s="433">
        <f t="shared" si="1"/>
        <v>0</v>
      </c>
    </row>
    <row r="24" spans="1:27" s="234" customFormat="1" ht="15" customHeight="1" x14ac:dyDescent="0.2">
      <c r="A24" s="77"/>
      <c r="B24" s="504" t="s">
        <v>101</v>
      </c>
      <c r="C24" s="843"/>
      <c r="D24" s="499" t="s">
        <v>438</v>
      </c>
      <c r="E24" s="293">
        <v>112</v>
      </c>
      <c r="F24" s="493"/>
      <c r="G24" s="61">
        <f>SUM(G25:G26)</f>
        <v>13</v>
      </c>
      <c r="H24" s="61">
        <f t="shared" ref="H24" si="10">SUM(H25:H26)</f>
        <v>53</v>
      </c>
      <c r="I24" s="61">
        <f>SUM(I25:I26)</f>
        <v>46</v>
      </c>
      <c r="J24" s="78"/>
      <c r="K24" s="390"/>
      <c r="L24" s="81"/>
      <c r="M24" s="81"/>
      <c r="N24" s="81"/>
      <c r="O24" s="97"/>
      <c r="P24" s="71"/>
      <c r="Q24" s="71"/>
      <c r="R24" s="71"/>
      <c r="S24" s="71"/>
      <c r="T24" s="201"/>
      <c r="U24" s="495"/>
      <c r="V24" s="217"/>
      <c r="W24" s="417"/>
      <c r="X24" s="217"/>
      <c r="Y24" s="296"/>
      <c r="Z24" s="433">
        <f t="shared" si="0"/>
        <v>112</v>
      </c>
      <c r="AA24" s="433">
        <f t="shared" si="1"/>
        <v>0</v>
      </c>
    </row>
    <row r="25" spans="1:27" ht="15" customHeight="1" x14ac:dyDescent="0.2">
      <c r="A25" s="142"/>
      <c r="B25" s="227"/>
      <c r="C25" s="77"/>
      <c r="D25" s="848" t="s">
        <v>147</v>
      </c>
      <c r="E25" s="258">
        <v>73</v>
      </c>
      <c r="F25" s="110"/>
      <c r="G25" s="109">
        <v>13</v>
      </c>
      <c r="H25" s="109">
        <v>32</v>
      </c>
      <c r="I25" s="129">
        <v>28</v>
      </c>
      <c r="J25" s="137"/>
      <c r="K25" s="256"/>
      <c r="L25" s="81"/>
      <c r="M25" s="122"/>
      <c r="N25" s="81"/>
      <c r="O25" s="136"/>
      <c r="P25" s="124"/>
      <c r="Q25" s="124"/>
      <c r="R25" s="124"/>
      <c r="S25" s="124"/>
      <c r="T25" s="131"/>
      <c r="U25" s="155"/>
      <c r="V25" s="98"/>
      <c r="W25" s="82"/>
      <c r="X25" s="98"/>
      <c r="Y25" s="83"/>
      <c r="Z25" s="433">
        <f t="shared" si="0"/>
        <v>73</v>
      </c>
      <c r="AA25" s="433">
        <f t="shared" si="1"/>
        <v>0</v>
      </c>
    </row>
    <row r="26" spans="1:27" ht="15" customHeight="1" x14ac:dyDescent="0.2">
      <c r="A26" s="142"/>
      <c r="B26" s="227"/>
      <c r="C26" s="77"/>
      <c r="D26" s="848" t="s">
        <v>148</v>
      </c>
      <c r="E26" s="258">
        <v>39</v>
      </c>
      <c r="F26" s="110"/>
      <c r="G26" s="109">
        <v>0</v>
      </c>
      <c r="H26" s="109">
        <v>21</v>
      </c>
      <c r="I26" s="129">
        <v>18</v>
      </c>
      <c r="J26" s="137"/>
      <c r="K26" s="256"/>
      <c r="L26" s="81"/>
      <c r="M26" s="122"/>
      <c r="N26" s="81"/>
      <c r="O26" s="136"/>
      <c r="P26" s="124"/>
      <c r="Q26" s="124"/>
      <c r="R26" s="124"/>
      <c r="S26" s="124"/>
      <c r="T26" s="131"/>
      <c r="U26" s="155"/>
      <c r="V26" s="98"/>
      <c r="W26" s="82"/>
      <c r="X26" s="98"/>
      <c r="Y26" s="83"/>
      <c r="Z26" s="433">
        <f t="shared" si="0"/>
        <v>39</v>
      </c>
      <c r="AA26" s="433">
        <f t="shared" si="1"/>
        <v>0</v>
      </c>
    </row>
    <row r="27" spans="1:27" ht="15" customHeight="1" x14ac:dyDescent="0.2">
      <c r="A27" s="142"/>
      <c r="B27" s="227"/>
      <c r="C27" s="77"/>
      <c r="D27" s="848"/>
      <c r="E27" s="258"/>
      <c r="F27" s="110"/>
      <c r="G27" s="109"/>
      <c r="H27" s="109"/>
      <c r="I27" s="129"/>
      <c r="J27" s="137"/>
      <c r="K27" s="256"/>
      <c r="L27" s="81"/>
      <c r="M27" s="122"/>
      <c r="N27" s="81"/>
      <c r="O27" s="136"/>
      <c r="P27" s="124"/>
      <c r="Q27" s="124"/>
      <c r="R27" s="124"/>
      <c r="S27" s="124"/>
      <c r="T27" s="131"/>
      <c r="U27" s="155"/>
      <c r="V27" s="98"/>
      <c r="W27" s="82"/>
      <c r="X27" s="98"/>
      <c r="Y27" s="83"/>
      <c r="Z27" s="433">
        <f t="shared" si="0"/>
        <v>0</v>
      </c>
      <c r="AA27" s="433">
        <f t="shared" si="1"/>
        <v>0</v>
      </c>
    </row>
    <row r="28" spans="1:27" ht="15" customHeight="1" x14ac:dyDescent="0.2">
      <c r="A28" s="497" t="s">
        <v>290</v>
      </c>
      <c r="B28" s="504" t="s">
        <v>253</v>
      </c>
      <c r="C28" s="854"/>
      <c r="D28" s="498" t="s">
        <v>440</v>
      </c>
      <c r="E28" s="293">
        <v>11</v>
      </c>
      <c r="F28" s="110"/>
      <c r="G28" s="110"/>
      <c r="H28" s="61">
        <v>11</v>
      </c>
      <c r="I28" s="80"/>
      <c r="J28" s="79"/>
      <c r="K28" s="390"/>
      <c r="L28" s="122"/>
      <c r="M28" s="122"/>
      <c r="N28" s="122"/>
      <c r="O28" s="136"/>
      <c r="T28" s="131"/>
      <c r="U28" s="153"/>
      <c r="V28" s="98"/>
      <c r="W28" s="82"/>
      <c r="X28" s="98"/>
      <c r="Y28" s="83"/>
      <c r="Z28" s="433">
        <f t="shared" si="0"/>
        <v>11</v>
      </c>
      <c r="AA28" s="433">
        <f t="shared" si="1"/>
        <v>0</v>
      </c>
    </row>
    <row r="29" spans="1:27" ht="15" customHeight="1" x14ac:dyDescent="0.2">
      <c r="A29" s="142"/>
      <c r="B29" s="227"/>
      <c r="C29" s="77"/>
      <c r="D29" s="848"/>
      <c r="E29" s="258"/>
      <c r="F29" s="110"/>
      <c r="G29" s="109"/>
      <c r="H29" s="109"/>
      <c r="I29" s="129"/>
      <c r="J29" s="137"/>
      <c r="K29" s="256"/>
      <c r="L29" s="81"/>
      <c r="M29" s="122"/>
      <c r="N29" s="81"/>
      <c r="O29" s="136"/>
      <c r="P29" s="124"/>
      <c r="Q29" s="124"/>
      <c r="R29" s="124"/>
      <c r="S29" s="124"/>
      <c r="T29" s="131"/>
      <c r="U29" s="155"/>
      <c r="V29" s="98"/>
      <c r="W29" s="82"/>
      <c r="X29" s="98"/>
      <c r="Y29" s="83"/>
      <c r="Z29" s="433">
        <f t="shared" si="0"/>
        <v>0</v>
      </c>
      <c r="AA29" s="433">
        <f t="shared" si="1"/>
        <v>0</v>
      </c>
    </row>
    <row r="30" spans="1:27" s="234" customFormat="1" ht="15" customHeight="1" x14ac:dyDescent="0.2">
      <c r="A30" s="77" t="s">
        <v>631</v>
      </c>
      <c r="B30" s="167" t="s">
        <v>105</v>
      </c>
      <c r="C30" s="854"/>
      <c r="D30" s="499" t="s">
        <v>439</v>
      </c>
      <c r="E30" s="293">
        <v>169</v>
      </c>
      <c r="F30" s="79"/>
      <c r="G30" s="79"/>
      <c r="H30" s="61">
        <f>SUM(H31:H32)</f>
        <v>93</v>
      </c>
      <c r="I30" s="45">
        <f>SUM(I31:I32)</f>
        <v>71</v>
      </c>
      <c r="J30" s="944">
        <v>5</v>
      </c>
      <c r="K30" s="390"/>
      <c r="L30" s="81"/>
      <c r="M30" s="81"/>
      <c r="N30" s="81"/>
      <c r="O30" s="97"/>
      <c r="P30" s="133"/>
      <c r="Q30" s="133"/>
      <c r="R30" s="133"/>
      <c r="S30" s="133"/>
      <c r="T30" s="201"/>
      <c r="U30" s="495"/>
      <c r="V30" s="217"/>
      <c r="W30" s="417"/>
      <c r="X30" s="217"/>
      <c r="Y30" s="296"/>
      <c r="Z30" s="433">
        <f t="shared" si="0"/>
        <v>169</v>
      </c>
      <c r="AA30" s="433">
        <f t="shared" si="1"/>
        <v>0</v>
      </c>
    </row>
    <row r="31" spans="1:27" ht="15" customHeight="1" x14ac:dyDescent="0.2">
      <c r="A31" s="142"/>
      <c r="B31" s="167"/>
      <c r="C31" s="77"/>
      <c r="D31" s="170" t="s">
        <v>149</v>
      </c>
      <c r="E31" s="258">
        <v>110</v>
      </c>
      <c r="F31" s="137"/>
      <c r="G31" s="137"/>
      <c r="H31" s="109">
        <v>61</v>
      </c>
      <c r="I31" s="231">
        <v>44</v>
      </c>
      <c r="J31" s="943">
        <v>5</v>
      </c>
      <c r="K31" s="256"/>
      <c r="L31" s="122"/>
      <c r="M31" s="122"/>
      <c r="N31" s="81"/>
      <c r="O31" s="136"/>
      <c r="T31" s="131"/>
      <c r="U31" s="155"/>
      <c r="V31" s="98"/>
      <c r="W31" s="82"/>
      <c r="X31" s="98"/>
      <c r="Y31" s="83"/>
      <c r="Z31" s="433">
        <f t="shared" si="0"/>
        <v>110</v>
      </c>
      <c r="AA31" s="433">
        <f t="shared" si="1"/>
        <v>0</v>
      </c>
    </row>
    <row r="32" spans="1:27" ht="15" customHeight="1" x14ac:dyDescent="0.2">
      <c r="A32" s="142"/>
      <c r="B32" s="167"/>
      <c r="C32" s="77"/>
      <c r="D32" s="170" t="s">
        <v>150</v>
      </c>
      <c r="E32" s="258">
        <v>59</v>
      </c>
      <c r="F32" s="137"/>
      <c r="G32" s="137"/>
      <c r="H32" s="109">
        <v>32</v>
      </c>
      <c r="I32" s="231">
        <v>27</v>
      </c>
      <c r="J32" s="943"/>
      <c r="K32" s="256"/>
      <c r="L32" s="122"/>
      <c r="M32" s="122"/>
      <c r="N32" s="81"/>
      <c r="O32" s="136"/>
      <c r="T32" s="131"/>
      <c r="U32" s="155"/>
      <c r="V32" s="98"/>
      <c r="W32" s="82"/>
      <c r="X32" s="98"/>
      <c r="Y32" s="83"/>
      <c r="Z32" s="433">
        <f t="shared" si="0"/>
        <v>59</v>
      </c>
      <c r="AA32" s="433">
        <f t="shared" si="1"/>
        <v>0</v>
      </c>
    </row>
    <row r="33" spans="1:27" ht="15" customHeight="1" x14ac:dyDescent="0.2">
      <c r="A33" s="176"/>
      <c r="B33" s="504"/>
      <c r="C33" s="77"/>
      <c r="D33" s="227"/>
      <c r="E33" s="258"/>
      <c r="F33" s="137"/>
      <c r="G33" s="137"/>
      <c r="H33" s="110"/>
      <c r="I33" s="109"/>
      <c r="J33" s="199"/>
      <c r="K33" s="256"/>
      <c r="L33" s="122"/>
      <c r="M33" s="122"/>
      <c r="N33" s="122"/>
      <c r="O33" s="136"/>
      <c r="T33" s="131"/>
      <c r="U33" s="155"/>
      <c r="V33" s="98"/>
      <c r="W33" s="82"/>
      <c r="X33" s="98"/>
      <c r="Y33" s="83"/>
      <c r="Z33" s="433">
        <f t="shared" si="0"/>
        <v>0</v>
      </c>
      <c r="AA33" s="433">
        <f t="shared" si="1"/>
        <v>0</v>
      </c>
    </row>
    <row r="34" spans="1:27" s="234" customFormat="1" ht="15" customHeight="1" x14ac:dyDescent="0.2">
      <c r="A34" s="497" t="s">
        <v>289</v>
      </c>
      <c r="B34" s="504" t="s">
        <v>247</v>
      </c>
      <c r="C34" s="854"/>
      <c r="D34" s="254" t="s">
        <v>443</v>
      </c>
      <c r="E34" s="293">
        <v>14</v>
      </c>
      <c r="F34" s="493"/>
      <c r="G34" s="78"/>
      <c r="H34" s="78"/>
      <c r="I34" s="80">
        <v>14</v>
      </c>
      <c r="J34" s="79"/>
      <c r="K34" s="390"/>
      <c r="L34" s="81"/>
      <c r="M34" s="113"/>
      <c r="N34" s="113"/>
      <c r="O34" s="97"/>
      <c r="P34" s="71"/>
      <c r="Q34" s="71"/>
      <c r="R34" s="71"/>
      <c r="S34" s="71"/>
      <c r="T34" s="73"/>
      <c r="U34" s="510"/>
      <c r="V34" s="217"/>
      <c r="W34" s="417"/>
      <c r="X34" s="217"/>
      <c r="Y34" s="296"/>
      <c r="Z34" s="433">
        <f t="shared" si="0"/>
        <v>14</v>
      </c>
      <c r="AA34" s="433">
        <f t="shared" si="1"/>
        <v>0</v>
      </c>
    </row>
    <row r="35" spans="1:27" s="234" customFormat="1" ht="15" customHeight="1" x14ac:dyDescent="0.2">
      <c r="A35" s="26"/>
      <c r="B35" s="850"/>
      <c r="C35" s="26"/>
      <c r="D35" s="227" t="s">
        <v>250</v>
      </c>
      <c r="E35" s="260">
        <v>0</v>
      </c>
      <c r="F35" s="493"/>
      <c r="G35" s="78"/>
      <c r="H35" s="78"/>
      <c r="I35" s="80">
        <v>0</v>
      </c>
      <c r="J35" s="137"/>
      <c r="K35" s="390"/>
      <c r="L35" s="81"/>
      <c r="M35" s="113"/>
      <c r="N35" s="113"/>
      <c r="O35" s="97"/>
      <c r="P35" s="71"/>
      <c r="Q35" s="71"/>
      <c r="R35" s="71"/>
      <c r="S35" s="71"/>
      <c r="T35" s="73"/>
      <c r="U35" s="510"/>
      <c r="V35" s="217"/>
      <c r="W35" s="417"/>
      <c r="X35" s="217"/>
      <c r="Y35" s="296"/>
      <c r="Z35" s="433">
        <f t="shared" si="0"/>
        <v>0</v>
      </c>
      <c r="AA35" s="433">
        <f t="shared" si="1"/>
        <v>0</v>
      </c>
    </row>
    <row r="36" spans="1:27" s="234" customFormat="1" ht="15" customHeight="1" x14ac:dyDescent="0.2">
      <c r="A36" s="26"/>
      <c r="B36" s="850"/>
      <c r="C36" s="26"/>
      <c r="D36" s="227" t="s">
        <v>251</v>
      </c>
      <c r="E36" s="260">
        <v>14</v>
      </c>
      <c r="F36" s="493"/>
      <c r="G36" s="78"/>
      <c r="H36" s="78"/>
      <c r="I36" s="80">
        <v>14</v>
      </c>
      <c r="J36" s="137"/>
      <c r="K36" s="390"/>
      <c r="L36" s="81"/>
      <c r="M36" s="113"/>
      <c r="N36" s="113"/>
      <c r="O36" s="97"/>
      <c r="P36" s="71"/>
      <c r="Q36" s="71"/>
      <c r="R36" s="71"/>
      <c r="S36" s="71"/>
      <c r="T36" s="73"/>
      <c r="U36" s="510"/>
      <c r="V36" s="217"/>
      <c r="W36" s="417"/>
      <c r="X36" s="217"/>
      <c r="Y36" s="296"/>
      <c r="Z36" s="433">
        <f t="shared" si="0"/>
        <v>14</v>
      </c>
      <c r="AA36" s="433">
        <f t="shared" si="1"/>
        <v>0</v>
      </c>
    </row>
    <row r="37" spans="1:27" s="234" customFormat="1" ht="15" customHeight="1" x14ac:dyDescent="0.2">
      <c r="A37" s="254"/>
      <c r="B37" s="850"/>
      <c r="C37" s="26"/>
      <c r="D37" s="227"/>
      <c r="E37" s="260"/>
      <c r="F37" s="78"/>
      <c r="G37" s="78"/>
      <c r="H37" s="78"/>
      <c r="I37" s="80"/>
      <c r="J37" s="190"/>
      <c r="K37" s="70"/>
      <c r="L37" s="81"/>
      <c r="M37" s="113"/>
      <c r="N37" s="113"/>
      <c r="O37" s="69"/>
      <c r="P37" s="71"/>
      <c r="Q37" s="71"/>
      <c r="R37" s="71"/>
      <c r="S37" s="71"/>
      <c r="T37" s="201"/>
      <c r="U37" s="510"/>
      <c r="V37" s="217"/>
      <c r="W37" s="417"/>
      <c r="X37" s="217"/>
      <c r="Y37" s="890"/>
      <c r="Z37" s="433">
        <f t="shared" si="0"/>
        <v>0</v>
      </c>
      <c r="AA37" s="433">
        <f t="shared" si="1"/>
        <v>0</v>
      </c>
    </row>
    <row r="38" spans="1:27" s="234" customFormat="1" ht="15" customHeight="1" x14ac:dyDescent="0.2">
      <c r="A38" s="254"/>
      <c r="B38" s="1026" t="s">
        <v>299</v>
      </c>
      <c r="C38" s="1025"/>
      <c r="D38" s="254" t="s">
        <v>633</v>
      </c>
      <c r="E38" s="293">
        <v>13</v>
      </c>
      <c r="F38" s="78"/>
      <c r="G38" s="78"/>
      <c r="H38" s="78"/>
      <c r="I38" s="80"/>
      <c r="J38" s="944">
        <v>13</v>
      </c>
      <c r="K38" s="70"/>
      <c r="L38" s="81"/>
      <c r="M38" s="113"/>
      <c r="N38" s="113"/>
      <c r="O38" s="69"/>
      <c r="P38" s="71"/>
      <c r="Q38" s="71"/>
      <c r="R38" s="71"/>
      <c r="S38" s="71"/>
      <c r="T38" s="201"/>
      <c r="U38" s="495"/>
      <c r="V38" s="217"/>
      <c r="W38" s="417"/>
      <c r="X38" s="217"/>
      <c r="Y38" s="890"/>
      <c r="Z38" s="433">
        <f t="shared" si="0"/>
        <v>13</v>
      </c>
      <c r="AA38" s="433">
        <f t="shared" si="1"/>
        <v>0</v>
      </c>
    </row>
    <row r="39" spans="1:27" s="234" customFormat="1" ht="15" customHeight="1" x14ac:dyDescent="0.2">
      <c r="A39" s="254"/>
      <c r="B39" s="1024"/>
      <c r="C39" s="26"/>
      <c r="D39" s="227" t="s">
        <v>630</v>
      </c>
      <c r="E39" s="260">
        <v>0</v>
      </c>
      <c r="F39" s="78"/>
      <c r="G39" s="78"/>
      <c r="H39" s="78"/>
      <c r="I39" s="80"/>
      <c r="J39" s="990">
        <v>0</v>
      </c>
      <c r="K39" s="70"/>
      <c r="L39" s="81"/>
      <c r="M39" s="113"/>
      <c r="N39" s="113"/>
      <c r="O39" s="69"/>
      <c r="P39" s="71"/>
      <c r="Q39" s="71"/>
      <c r="R39" s="71"/>
      <c r="S39" s="71"/>
      <c r="T39" s="201"/>
      <c r="U39" s="495"/>
      <c r="V39" s="217"/>
      <c r="W39" s="417"/>
      <c r="X39" s="217"/>
      <c r="Y39" s="890"/>
      <c r="Z39" s="433">
        <f t="shared" si="0"/>
        <v>0</v>
      </c>
      <c r="AA39" s="433">
        <f t="shared" si="1"/>
        <v>0</v>
      </c>
    </row>
    <row r="40" spans="1:27" s="234" customFormat="1" ht="15" customHeight="1" x14ac:dyDescent="0.2">
      <c r="A40" s="254"/>
      <c r="B40" s="1024"/>
      <c r="C40" s="26"/>
      <c r="D40" s="227" t="s">
        <v>630</v>
      </c>
      <c r="E40" s="260">
        <v>13</v>
      </c>
      <c r="F40" s="78"/>
      <c r="G40" s="78"/>
      <c r="H40" s="78"/>
      <c r="I40" s="80"/>
      <c r="J40" s="990">
        <v>13</v>
      </c>
      <c r="K40" s="70"/>
      <c r="L40" s="81"/>
      <c r="M40" s="113"/>
      <c r="N40" s="113"/>
      <c r="O40" s="69"/>
      <c r="P40" s="71"/>
      <c r="Q40" s="71"/>
      <c r="R40" s="71"/>
      <c r="S40" s="71"/>
      <c r="T40" s="201"/>
      <c r="U40" s="495"/>
      <c r="V40" s="217"/>
      <c r="W40" s="417"/>
      <c r="X40" s="217"/>
      <c r="Y40" s="890"/>
      <c r="Z40" s="433">
        <f t="shared" si="0"/>
        <v>13</v>
      </c>
      <c r="AA40" s="433">
        <f t="shared" si="1"/>
        <v>0</v>
      </c>
    </row>
    <row r="41" spans="1:27" s="234" customFormat="1" ht="15" customHeight="1" x14ac:dyDescent="0.2">
      <c r="A41" s="254"/>
      <c r="B41" s="1024"/>
      <c r="C41" s="26"/>
      <c r="D41" s="227"/>
      <c r="E41" s="260"/>
      <c r="F41" s="78"/>
      <c r="G41" s="78"/>
      <c r="H41" s="78"/>
      <c r="I41" s="80"/>
      <c r="J41" s="190"/>
      <c r="K41" s="70"/>
      <c r="L41" s="81"/>
      <c r="M41" s="113"/>
      <c r="N41" s="113"/>
      <c r="O41" s="69"/>
      <c r="P41" s="71"/>
      <c r="Q41" s="71"/>
      <c r="R41" s="71"/>
      <c r="S41" s="71"/>
      <c r="T41" s="201"/>
      <c r="U41" s="495"/>
      <c r="V41" s="217"/>
      <c r="W41" s="417"/>
      <c r="X41" s="217"/>
      <c r="Y41" s="890"/>
      <c r="Z41" s="433">
        <f t="shared" si="0"/>
        <v>0</v>
      </c>
      <c r="AA41" s="433">
        <f t="shared" si="1"/>
        <v>0</v>
      </c>
    </row>
    <row r="42" spans="1:27" ht="15" customHeight="1" x14ac:dyDescent="0.2">
      <c r="A42" s="176" t="s">
        <v>100</v>
      </c>
      <c r="B42" s="504" t="s">
        <v>106</v>
      </c>
      <c r="C42" s="854"/>
      <c r="D42" s="254" t="s">
        <v>445</v>
      </c>
      <c r="E42" s="293">
        <v>14</v>
      </c>
      <c r="F42" s="137"/>
      <c r="G42" s="137"/>
      <c r="H42" s="110"/>
      <c r="I42" s="109"/>
      <c r="J42" s="944">
        <v>14</v>
      </c>
      <c r="K42" s="390"/>
      <c r="L42" s="122"/>
      <c r="M42" s="122"/>
      <c r="N42" s="122"/>
      <c r="O42" s="130"/>
      <c r="T42" s="134"/>
      <c r="U42" s="155"/>
      <c r="V42" s="98"/>
      <c r="W42" s="82"/>
      <c r="X42" s="98"/>
      <c r="Y42" s="83"/>
      <c r="Z42" s="433">
        <f t="shared" si="0"/>
        <v>14</v>
      </c>
      <c r="AA42" s="433">
        <f t="shared" si="1"/>
        <v>0</v>
      </c>
    </row>
    <row r="43" spans="1:27" s="234" customFormat="1" ht="15" customHeight="1" x14ac:dyDescent="0.2">
      <c r="A43" s="254"/>
      <c r="B43" s="850"/>
      <c r="C43" s="26"/>
      <c r="D43" s="227"/>
      <c r="E43" s="260"/>
      <c r="F43" s="78"/>
      <c r="G43" s="78"/>
      <c r="H43" s="78"/>
      <c r="I43" s="80"/>
      <c r="J43" s="199"/>
      <c r="K43" s="70"/>
      <c r="L43" s="81"/>
      <c r="M43" s="113"/>
      <c r="N43" s="113"/>
      <c r="O43" s="69"/>
      <c r="P43" s="71"/>
      <c r="Q43" s="71"/>
      <c r="R43" s="71"/>
      <c r="S43" s="71"/>
      <c r="T43" s="201"/>
      <c r="U43" s="510"/>
      <c r="V43" s="217"/>
      <c r="W43" s="417"/>
      <c r="X43" s="217"/>
      <c r="Y43" s="890"/>
      <c r="Z43" s="433">
        <f t="shared" si="0"/>
        <v>0</v>
      </c>
      <c r="AA43" s="433">
        <f t="shared" si="1"/>
        <v>0</v>
      </c>
    </row>
    <row r="44" spans="1:27" s="234" customFormat="1" ht="15" customHeight="1" x14ac:dyDescent="0.2">
      <c r="A44" s="77" t="s">
        <v>295</v>
      </c>
      <c r="B44" s="504" t="s">
        <v>246</v>
      </c>
      <c r="C44" s="854"/>
      <c r="D44" s="254" t="s">
        <v>444</v>
      </c>
      <c r="E44" s="293">
        <v>10</v>
      </c>
      <c r="F44" s="493"/>
      <c r="G44" s="78"/>
      <c r="H44" s="78"/>
      <c r="I44" s="80"/>
      <c r="J44" s="80">
        <v>10</v>
      </c>
      <c r="K44" s="390"/>
      <c r="L44" s="81"/>
      <c r="M44" s="113"/>
      <c r="N44" s="113"/>
      <c r="O44" s="97"/>
      <c r="P44" s="71"/>
      <c r="Q44" s="71"/>
      <c r="R44" s="71"/>
      <c r="S44" s="71"/>
      <c r="T44" s="73"/>
      <c r="U44" s="510"/>
      <c r="V44" s="217"/>
      <c r="W44" s="417"/>
      <c r="X44" s="217"/>
      <c r="Y44" s="296"/>
      <c r="Z44" s="433">
        <f t="shared" si="0"/>
        <v>10</v>
      </c>
      <c r="AA44" s="433">
        <f t="shared" si="1"/>
        <v>0</v>
      </c>
    </row>
    <row r="45" spans="1:27" s="234" customFormat="1" ht="15" customHeight="1" x14ac:dyDescent="0.2">
      <c r="A45" s="77"/>
      <c r="B45" s="850"/>
      <c r="C45" s="26"/>
      <c r="D45" s="227" t="s">
        <v>248</v>
      </c>
      <c r="E45" s="260">
        <v>0</v>
      </c>
      <c r="F45" s="493"/>
      <c r="G45" s="78"/>
      <c r="H45" s="78"/>
      <c r="I45" s="80"/>
      <c r="J45" s="129">
        <v>0</v>
      </c>
      <c r="K45" s="390"/>
      <c r="L45" s="81"/>
      <c r="M45" s="113"/>
      <c r="N45" s="113"/>
      <c r="O45" s="97"/>
      <c r="P45" s="71"/>
      <c r="Q45" s="71"/>
      <c r="R45" s="71"/>
      <c r="S45" s="71"/>
      <c r="T45" s="73"/>
      <c r="U45" s="510"/>
      <c r="V45" s="217"/>
      <c r="W45" s="417"/>
      <c r="X45" s="217"/>
      <c r="Y45" s="296"/>
      <c r="Z45" s="433">
        <f t="shared" si="0"/>
        <v>0</v>
      </c>
      <c r="AA45" s="433">
        <f t="shared" si="1"/>
        <v>0</v>
      </c>
    </row>
    <row r="46" spans="1:27" s="234" customFormat="1" ht="15" customHeight="1" x14ac:dyDescent="0.2">
      <c r="A46" s="77"/>
      <c r="B46" s="850"/>
      <c r="C46" s="26"/>
      <c r="D46" s="227" t="s">
        <v>249</v>
      </c>
      <c r="E46" s="260">
        <v>10</v>
      </c>
      <c r="F46" s="493"/>
      <c r="G46" s="78"/>
      <c r="H46" s="78"/>
      <c r="I46" s="80"/>
      <c r="J46" s="129">
        <v>10</v>
      </c>
      <c r="K46" s="390"/>
      <c r="L46" s="81"/>
      <c r="M46" s="113"/>
      <c r="N46" s="113"/>
      <c r="O46" s="97"/>
      <c r="P46" s="71"/>
      <c r="Q46" s="71"/>
      <c r="R46" s="71"/>
      <c r="S46" s="71"/>
      <c r="T46" s="73"/>
      <c r="U46" s="510"/>
      <c r="V46" s="217"/>
      <c r="W46" s="417"/>
      <c r="X46" s="217"/>
      <c r="Y46" s="296"/>
      <c r="Z46" s="433">
        <f t="shared" si="0"/>
        <v>10</v>
      </c>
      <c r="AA46" s="433">
        <f t="shared" si="1"/>
        <v>0</v>
      </c>
    </row>
    <row r="47" spans="1:27" s="234" customFormat="1" ht="15" customHeight="1" x14ac:dyDescent="0.2">
      <c r="A47" s="176"/>
      <c r="B47" s="850"/>
      <c r="C47" s="26"/>
      <c r="D47" s="227"/>
      <c r="E47" s="258"/>
      <c r="F47" s="78"/>
      <c r="G47" s="78"/>
      <c r="H47" s="78"/>
      <c r="I47" s="80"/>
      <c r="J47" s="129"/>
      <c r="K47" s="265"/>
      <c r="L47" s="81"/>
      <c r="M47" s="113"/>
      <c r="N47" s="113"/>
      <c r="O47" s="97"/>
      <c r="P47" s="71"/>
      <c r="Q47" s="71"/>
      <c r="R47" s="71"/>
      <c r="S47" s="71"/>
      <c r="T47" s="73"/>
      <c r="U47" s="495"/>
      <c r="V47" s="217"/>
      <c r="W47" s="417"/>
      <c r="X47" s="217"/>
      <c r="Y47" s="296"/>
      <c r="Z47" s="433">
        <f t="shared" si="0"/>
        <v>0</v>
      </c>
      <c r="AA47" s="433">
        <f t="shared" si="1"/>
        <v>0</v>
      </c>
    </row>
    <row r="48" spans="1:27" s="234" customFormat="1" ht="15" customHeight="1" x14ac:dyDescent="0.2">
      <c r="A48" s="142" t="s">
        <v>632</v>
      </c>
      <c r="B48" s="504" t="s">
        <v>389</v>
      </c>
      <c r="C48" s="843"/>
      <c r="D48" s="167" t="s">
        <v>634</v>
      </c>
      <c r="E48" s="255">
        <f>SUM(E49:E50)</f>
        <v>53</v>
      </c>
      <c r="F48" s="257"/>
      <c r="G48" s="78"/>
      <c r="H48" s="78"/>
      <c r="I48" s="80"/>
      <c r="J48" s="942">
        <f>SUM(J49:J50)</f>
        <v>32</v>
      </c>
      <c r="K48" s="367">
        <v>21</v>
      </c>
      <c r="L48" s="507"/>
      <c r="M48" s="507"/>
      <c r="N48" s="113"/>
      <c r="O48" s="97"/>
      <c r="P48" s="71"/>
      <c r="Q48" s="71"/>
      <c r="R48" s="71"/>
      <c r="S48" s="71"/>
      <c r="T48" s="73"/>
      <c r="U48" s="495"/>
      <c r="V48" s="217"/>
      <c r="W48" s="417"/>
      <c r="X48" s="217"/>
      <c r="Y48" s="296"/>
      <c r="Z48" s="433">
        <f t="shared" ref="Z48:Z57" si="11">SUM(F48:W48)</f>
        <v>53</v>
      </c>
      <c r="AA48" s="433">
        <f t="shared" ref="AA48:AA65" si="12">SUM(Z48-E48)</f>
        <v>0</v>
      </c>
    </row>
    <row r="49" spans="1:27" s="234" customFormat="1" ht="15" customHeight="1" x14ac:dyDescent="0.2">
      <c r="A49" s="142"/>
      <c r="B49" s="510"/>
      <c r="C49" s="665"/>
      <c r="D49" s="167" t="s">
        <v>296</v>
      </c>
      <c r="E49" s="258">
        <v>35</v>
      </c>
      <c r="F49" s="257"/>
      <c r="G49" s="78"/>
      <c r="H49" s="78"/>
      <c r="I49" s="80"/>
      <c r="J49" s="943">
        <v>23</v>
      </c>
      <c r="K49" s="113">
        <v>12</v>
      </c>
      <c r="L49" s="507"/>
      <c r="M49" s="507"/>
      <c r="N49" s="113"/>
      <c r="O49" s="97"/>
      <c r="P49" s="71"/>
      <c r="Q49" s="71"/>
      <c r="R49" s="71"/>
      <c r="S49" s="71"/>
      <c r="T49" s="73"/>
      <c r="U49" s="495"/>
      <c r="V49" s="217"/>
      <c r="W49" s="417"/>
      <c r="X49" s="217"/>
      <c r="Y49" s="296"/>
      <c r="Z49" s="433">
        <f t="shared" si="11"/>
        <v>35</v>
      </c>
      <c r="AA49" s="433">
        <f t="shared" si="12"/>
        <v>0</v>
      </c>
    </row>
    <row r="50" spans="1:27" s="234" customFormat="1" ht="15" customHeight="1" x14ac:dyDescent="0.2">
      <c r="A50" s="142"/>
      <c r="B50" s="850"/>
      <c r="C50" s="26"/>
      <c r="D50" s="167" t="s">
        <v>297</v>
      </c>
      <c r="E50" s="258">
        <v>18</v>
      </c>
      <c r="F50" s="257"/>
      <c r="G50" s="78"/>
      <c r="H50" s="78"/>
      <c r="I50" s="80"/>
      <c r="J50" s="943">
        <v>9</v>
      </c>
      <c r="K50" s="113">
        <v>9</v>
      </c>
      <c r="L50" s="507"/>
      <c r="M50" s="507"/>
      <c r="N50" s="113"/>
      <c r="O50" s="97"/>
      <c r="P50" s="71"/>
      <c r="Q50" s="71"/>
      <c r="R50" s="71"/>
      <c r="S50" s="71"/>
      <c r="T50" s="73"/>
      <c r="U50" s="495"/>
      <c r="V50" s="217"/>
      <c r="W50" s="417"/>
      <c r="X50" s="217"/>
      <c r="Y50" s="296"/>
      <c r="Z50" s="433">
        <f t="shared" si="11"/>
        <v>18</v>
      </c>
      <c r="AA50" s="433">
        <f t="shared" si="12"/>
        <v>0</v>
      </c>
    </row>
    <row r="51" spans="1:27" s="234" customFormat="1" ht="15" customHeight="1" x14ac:dyDescent="0.2">
      <c r="A51" s="504"/>
      <c r="B51" s="850"/>
      <c r="C51" s="26"/>
      <c r="D51" s="167"/>
      <c r="E51" s="260"/>
      <c r="F51" s="78"/>
      <c r="G51" s="78"/>
      <c r="H51" s="78"/>
      <c r="I51" s="80"/>
      <c r="J51" s="990"/>
      <c r="K51" s="113"/>
      <c r="L51" s="507"/>
      <c r="M51" s="507"/>
      <c r="N51" s="113"/>
      <c r="O51" s="69"/>
      <c r="P51" s="71"/>
      <c r="Q51" s="71"/>
      <c r="R51" s="71"/>
      <c r="S51" s="71"/>
      <c r="T51" s="201"/>
      <c r="U51" s="510"/>
      <c r="V51" s="217"/>
      <c r="W51" s="417"/>
      <c r="X51" s="217"/>
      <c r="Y51" s="890"/>
      <c r="Z51" s="433">
        <f t="shared" si="11"/>
        <v>0</v>
      </c>
      <c r="AA51" s="433">
        <f t="shared" si="12"/>
        <v>0</v>
      </c>
    </row>
    <row r="52" spans="1:27" ht="15" customHeight="1" x14ac:dyDescent="0.2">
      <c r="A52" s="176" t="s">
        <v>87</v>
      </c>
      <c r="B52" s="504" t="s">
        <v>261</v>
      </c>
      <c r="C52" s="854"/>
      <c r="D52" s="499" t="s">
        <v>626</v>
      </c>
      <c r="E52" s="255">
        <v>70</v>
      </c>
      <c r="F52" s="137"/>
      <c r="G52" s="137"/>
      <c r="H52" s="110"/>
      <c r="I52" s="61">
        <v>18</v>
      </c>
      <c r="J52" s="942">
        <f>SUM(J53:J54)</f>
        <v>52</v>
      </c>
      <c r="K52" s="492"/>
      <c r="L52" s="122"/>
      <c r="M52" s="122"/>
      <c r="N52" s="122"/>
      <c r="O52" s="136"/>
      <c r="T52" s="131"/>
      <c r="U52" s="155"/>
      <c r="V52" s="98"/>
      <c r="W52" s="82"/>
      <c r="X52" s="98"/>
      <c r="Y52" s="83"/>
      <c r="Z52" s="433">
        <f t="shared" si="11"/>
        <v>70</v>
      </c>
      <c r="AA52" s="433">
        <f t="shared" si="12"/>
        <v>0</v>
      </c>
    </row>
    <row r="53" spans="1:27" ht="15" customHeight="1" x14ac:dyDescent="0.2">
      <c r="A53" s="176"/>
      <c r="B53" s="504"/>
      <c r="C53" s="77"/>
      <c r="D53" s="170" t="s">
        <v>153</v>
      </c>
      <c r="E53" s="258">
        <v>23</v>
      </c>
      <c r="F53" s="137"/>
      <c r="G53" s="137"/>
      <c r="H53" s="110"/>
      <c r="I53" s="109">
        <v>0</v>
      </c>
      <c r="J53" s="943">
        <v>23</v>
      </c>
      <c r="K53" s="123"/>
      <c r="L53" s="122"/>
      <c r="M53" s="122"/>
      <c r="N53" s="122"/>
      <c r="O53" s="136"/>
      <c r="T53" s="131"/>
      <c r="U53" s="155"/>
      <c r="V53" s="98"/>
      <c r="W53" s="82"/>
      <c r="X53" s="98"/>
      <c r="Y53" s="83"/>
      <c r="Z53" s="433">
        <f t="shared" si="11"/>
        <v>23</v>
      </c>
      <c r="AA53" s="433">
        <f t="shared" si="12"/>
        <v>0</v>
      </c>
    </row>
    <row r="54" spans="1:27" ht="15" customHeight="1" x14ac:dyDescent="0.2">
      <c r="A54" s="176"/>
      <c r="B54" s="504"/>
      <c r="C54" s="77"/>
      <c r="D54" s="370" t="s">
        <v>154</v>
      </c>
      <c r="E54" s="258">
        <v>47</v>
      </c>
      <c r="F54" s="137"/>
      <c r="G54" s="137"/>
      <c r="H54" s="110"/>
      <c r="I54" s="109">
        <v>18</v>
      </c>
      <c r="J54" s="943">
        <v>29</v>
      </c>
      <c r="K54" s="123"/>
      <c r="L54" s="122"/>
      <c r="M54" s="122"/>
      <c r="N54" s="122"/>
      <c r="O54" s="136"/>
      <c r="T54" s="131"/>
      <c r="U54" s="155"/>
      <c r="V54" s="98"/>
      <c r="W54" s="82"/>
      <c r="X54" s="98"/>
      <c r="Y54" s="83"/>
      <c r="Z54" s="433">
        <f t="shared" si="11"/>
        <v>47</v>
      </c>
      <c r="AA54" s="433">
        <f t="shared" si="12"/>
        <v>0</v>
      </c>
    </row>
    <row r="55" spans="1:27" ht="15" customHeight="1" x14ac:dyDescent="0.2">
      <c r="A55" s="176"/>
      <c r="B55" s="504"/>
      <c r="C55" s="77"/>
      <c r="D55" s="227"/>
      <c r="E55" s="258"/>
      <c r="F55" s="137"/>
      <c r="G55" s="137"/>
      <c r="H55" s="110"/>
      <c r="I55" s="109"/>
      <c r="J55" s="199"/>
      <c r="K55" s="123"/>
      <c r="L55" s="122"/>
      <c r="M55" s="122"/>
      <c r="N55" s="122"/>
      <c r="O55" s="136"/>
      <c r="T55" s="131"/>
      <c r="U55" s="155"/>
      <c r="V55" s="98"/>
      <c r="W55" s="82"/>
      <c r="X55" s="98"/>
      <c r="Y55" s="83"/>
      <c r="Z55" s="433">
        <f t="shared" si="11"/>
        <v>0</v>
      </c>
      <c r="AA55" s="433">
        <f t="shared" si="12"/>
        <v>0</v>
      </c>
    </row>
    <row r="56" spans="1:27" ht="15" customHeight="1" x14ac:dyDescent="0.2">
      <c r="A56" s="176" t="s">
        <v>87</v>
      </c>
      <c r="B56" s="176" t="s">
        <v>522</v>
      </c>
      <c r="C56" s="854"/>
      <c r="D56" s="499" t="s">
        <v>627</v>
      </c>
      <c r="E56" s="293">
        <v>72</v>
      </c>
      <c r="F56" s="137"/>
      <c r="G56" s="137"/>
      <c r="H56" s="110"/>
      <c r="I56" s="109"/>
      <c r="J56" s="199"/>
      <c r="K56" s="70">
        <v>36</v>
      </c>
      <c r="L56" s="81">
        <v>36</v>
      </c>
      <c r="M56" s="122"/>
      <c r="N56" s="122"/>
      <c r="O56" s="136"/>
      <c r="T56" s="131"/>
      <c r="U56" s="155"/>
      <c r="V56" s="98"/>
      <c r="W56" s="82"/>
      <c r="X56" s="98"/>
      <c r="Y56" s="83"/>
      <c r="Z56" s="433">
        <f t="shared" si="11"/>
        <v>72</v>
      </c>
      <c r="AA56" s="433">
        <f t="shared" si="12"/>
        <v>0</v>
      </c>
    </row>
    <row r="57" spans="1:27" ht="15" customHeight="1" x14ac:dyDescent="0.2">
      <c r="A57" s="176"/>
      <c r="B57" s="176"/>
      <c r="C57" s="77"/>
      <c r="D57" s="170" t="s">
        <v>153</v>
      </c>
      <c r="E57" s="260">
        <v>72</v>
      </c>
      <c r="F57" s="137"/>
      <c r="G57" s="137"/>
      <c r="H57" s="110"/>
      <c r="I57" s="109"/>
      <c r="J57" s="199"/>
      <c r="K57" s="123">
        <v>36</v>
      </c>
      <c r="L57" s="122">
        <v>36</v>
      </c>
      <c r="M57" s="122"/>
      <c r="N57" s="122"/>
      <c r="O57" s="136"/>
      <c r="T57" s="131"/>
      <c r="U57" s="155"/>
      <c r="V57" s="98"/>
      <c r="W57" s="82"/>
      <c r="X57" s="98"/>
      <c r="Y57" s="83"/>
      <c r="Z57" s="433">
        <f t="shared" si="11"/>
        <v>72</v>
      </c>
      <c r="AA57" s="433">
        <f t="shared" si="12"/>
        <v>0</v>
      </c>
    </row>
    <row r="58" spans="1:27" ht="15" customHeight="1" x14ac:dyDescent="0.2">
      <c r="A58" s="176"/>
      <c r="B58" s="176"/>
      <c r="C58" s="77"/>
      <c r="D58" s="370" t="s">
        <v>154</v>
      </c>
      <c r="E58" s="260">
        <v>0</v>
      </c>
      <c r="F58" s="137"/>
      <c r="G58" s="137"/>
      <c r="H58" s="110"/>
      <c r="I58" s="109"/>
      <c r="J58" s="199"/>
      <c r="K58" s="123">
        <v>0</v>
      </c>
      <c r="L58" s="122">
        <v>0</v>
      </c>
      <c r="M58" s="122"/>
      <c r="N58" s="122"/>
      <c r="O58" s="136"/>
      <c r="T58" s="131"/>
      <c r="U58" s="155"/>
      <c r="V58" s="98"/>
      <c r="W58" s="82"/>
      <c r="X58" s="98"/>
      <c r="Y58" s="83"/>
      <c r="Z58" s="433">
        <f t="shared" si="0"/>
        <v>0</v>
      </c>
      <c r="AA58" s="433">
        <f t="shared" si="12"/>
        <v>0</v>
      </c>
    </row>
    <row r="59" spans="1:27" ht="15" customHeight="1" x14ac:dyDescent="0.2">
      <c r="A59" s="176"/>
      <c r="B59" s="176"/>
      <c r="C59" s="77"/>
      <c r="D59" s="227"/>
      <c r="E59" s="260"/>
      <c r="F59" s="137"/>
      <c r="G59" s="137"/>
      <c r="H59" s="110"/>
      <c r="I59" s="109"/>
      <c r="J59" s="199"/>
      <c r="K59" s="123"/>
      <c r="L59" s="122"/>
      <c r="M59" s="122"/>
      <c r="N59" s="122"/>
      <c r="O59" s="136"/>
      <c r="T59" s="131"/>
      <c r="U59" s="155"/>
      <c r="V59" s="98"/>
      <c r="W59" s="82"/>
      <c r="X59" s="98"/>
      <c r="Y59" s="83"/>
      <c r="Z59" s="433">
        <f t="shared" si="0"/>
        <v>0</v>
      </c>
      <c r="AA59" s="433">
        <f t="shared" si="12"/>
        <v>0</v>
      </c>
    </row>
    <row r="60" spans="1:27" ht="15" customHeight="1" x14ac:dyDescent="0.2">
      <c r="A60" s="176" t="s">
        <v>87</v>
      </c>
      <c r="B60" s="504" t="s">
        <v>343</v>
      </c>
      <c r="C60" s="854"/>
      <c r="D60" s="499" t="s">
        <v>628</v>
      </c>
      <c r="E60" s="293">
        <v>48</v>
      </c>
      <c r="F60" s="493"/>
      <c r="G60" s="78"/>
      <c r="H60" s="78"/>
      <c r="I60" s="129"/>
      <c r="J60" s="261"/>
      <c r="K60" s="81"/>
      <c r="L60" s="492"/>
      <c r="M60" s="492">
        <v>48</v>
      </c>
      <c r="N60" s="122"/>
      <c r="O60" s="136"/>
      <c r="P60" s="141"/>
      <c r="T60" s="134"/>
      <c r="U60" s="155"/>
      <c r="V60" s="98"/>
      <c r="W60" s="82"/>
      <c r="X60" s="98"/>
      <c r="Y60" s="83"/>
      <c r="Z60" s="433">
        <f t="shared" si="0"/>
        <v>48</v>
      </c>
      <c r="AA60" s="433">
        <f t="shared" si="12"/>
        <v>0</v>
      </c>
    </row>
    <row r="61" spans="1:27" ht="15" customHeight="1" x14ac:dyDescent="0.2">
      <c r="A61" s="176"/>
      <c r="B61" s="852"/>
      <c r="C61" s="500"/>
      <c r="D61" s="170" t="s">
        <v>153</v>
      </c>
      <c r="E61" s="260">
        <v>48</v>
      </c>
      <c r="F61" s="259"/>
      <c r="G61" s="110"/>
      <c r="H61" s="110"/>
      <c r="I61" s="129"/>
      <c r="J61" s="190"/>
      <c r="K61" s="122"/>
      <c r="L61" s="122"/>
      <c r="M61" s="122">
        <v>48</v>
      </c>
      <c r="N61" s="122"/>
      <c r="O61" s="136"/>
      <c r="P61" s="141"/>
      <c r="T61" s="134"/>
      <c r="U61" s="155"/>
      <c r="V61" s="98"/>
      <c r="W61" s="82"/>
      <c r="X61" s="98"/>
      <c r="Y61" s="83"/>
      <c r="Z61" s="433">
        <f t="shared" si="0"/>
        <v>48</v>
      </c>
      <c r="AA61" s="433">
        <f t="shared" si="12"/>
        <v>0</v>
      </c>
    </row>
    <row r="62" spans="1:27" s="230" customFormat="1" ht="15" customHeight="1" x14ac:dyDescent="0.2">
      <c r="A62" s="501"/>
      <c r="B62" s="663"/>
      <c r="C62" s="853"/>
      <c r="D62" s="370" t="s">
        <v>154</v>
      </c>
      <c r="E62" s="297">
        <v>0</v>
      </c>
      <c r="F62" s="502"/>
      <c r="G62" s="115"/>
      <c r="H62" s="115"/>
      <c r="I62" s="352"/>
      <c r="J62" s="927"/>
      <c r="K62" s="113"/>
      <c r="L62" s="113"/>
      <c r="M62" s="113">
        <v>0</v>
      </c>
      <c r="N62" s="503"/>
      <c r="O62" s="111"/>
      <c r="P62" s="141"/>
      <c r="Q62" s="141"/>
      <c r="R62" s="141"/>
      <c r="S62" s="141"/>
      <c r="T62" s="353"/>
      <c r="U62" s="354"/>
      <c r="V62" s="224"/>
      <c r="W62" s="225"/>
      <c r="X62" s="224"/>
      <c r="Y62" s="226"/>
      <c r="Z62" s="433">
        <f t="shared" si="0"/>
        <v>0</v>
      </c>
      <c r="AA62" s="433">
        <f t="shared" si="12"/>
        <v>0</v>
      </c>
    </row>
    <row r="63" spans="1:27" ht="15" customHeight="1" x14ac:dyDescent="0.2">
      <c r="A63" s="497"/>
      <c r="B63" s="504"/>
      <c r="C63" s="77"/>
      <c r="D63" s="498"/>
      <c r="E63" s="255"/>
      <c r="F63" s="110"/>
      <c r="G63" s="110"/>
      <c r="H63" s="61"/>
      <c r="I63" s="80"/>
      <c r="J63" s="79"/>
      <c r="K63" s="265"/>
      <c r="L63" s="122"/>
      <c r="M63" s="122"/>
      <c r="N63" s="122"/>
      <c r="O63" s="136"/>
      <c r="T63" s="131"/>
      <c r="U63" s="155"/>
      <c r="V63" s="98"/>
      <c r="W63" s="82"/>
      <c r="X63" s="98"/>
      <c r="Y63" s="83"/>
      <c r="Z63" s="433">
        <f t="shared" si="0"/>
        <v>0</v>
      </c>
      <c r="AA63" s="433">
        <f t="shared" si="12"/>
        <v>0</v>
      </c>
    </row>
    <row r="64" spans="1:27" ht="15" customHeight="1" x14ac:dyDescent="0.2">
      <c r="A64" s="504" t="s">
        <v>172</v>
      </c>
      <c r="B64" s="504" t="s">
        <v>376</v>
      </c>
      <c r="C64" s="843"/>
      <c r="D64" s="498" t="s">
        <v>441</v>
      </c>
      <c r="E64" s="293">
        <v>165</v>
      </c>
      <c r="F64" s="137"/>
      <c r="G64" s="137"/>
      <c r="H64" s="110"/>
      <c r="I64" s="61"/>
      <c r="J64" s="137"/>
      <c r="K64" s="505">
        <f>SUM(K65:K66)</f>
        <v>42</v>
      </c>
      <c r="L64" s="494">
        <f>SUM(L65:L66)</f>
        <v>42</v>
      </c>
      <c r="M64" s="70">
        <f>SUM(M65:M66)</f>
        <v>41</v>
      </c>
      <c r="N64" s="81">
        <f>SUM(N65:N66)</f>
        <v>40</v>
      </c>
      <c r="O64" s="136"/>
      <c r="T64" s="131"/>
      <c r="U64" s="155"/>
      <c r="V64" s="98"/>
      <c r="W64" s="82"/>
      <c r="X64" s="98"/>
      <c r="Y64" s="83"/>
      <c r="Z64" s="433">
        <f t="shared" si="0"/>
        <v>165</v>
      </c>
      <c r="AA64" s="433">
        <f t="shared" si="12"/>
        <v>0</v>
      </c>
    </row>
    <row r="65" spans="1:27" ht="15" customHeight="1" x14ac:dyDescent="0.2">
      <c r="A65" s="176"/>
      <c r="B65" s="153"/>
      <c r="C65" s="120"/>
      <c r="D65" s="167" t="s">
        <v>211</v>
      </c>
      <c r="E65" s="355">
        <f>SUM(E64-E66)</f>
        <v>106</v>
      </c>
      <c r="F65" s="137"/>
      <c r="G65" s="137"/>
      <c r="H65" s="110"/>
      <c r="I65" s="109"/>
      <c r="J65" s="137"/>
      <c r="K65" s="506">
        <v>27</v>
      </c>
      <c r="L65" s="123">
        <v>27</v>
      </c>
      <c r="M65" s="122">
        <v>26</v>
      </c>
      <c r="N65" s="122">
        <v>26</v>
      </c>
      <c r="O65" s="136"/>
      <c r="T65" s="131"/>
      <c r="U65" s="155"/>
      <c r="V65" s="98"/>
      <c r="W65" s="82"/>
      <c r="X65" s="98"/>
      <c r="Y65" s="83"/>
      <c r="Z65" s="433">
        <f t="shared" si="0"/>
        <v>106</v>
      </c>
      <c r="AA65" s="433">
        <f t="shared" si="12"/>
        <v>0</v>
      </c>
    </row>
    <row r="66" spans="1:27" ht="15" customHeight="1" x14ac:dyDescent="0.2">
      <c r="A66" s="176"/>
      <c r="B66" s="504"/>
      <c r="C66" s="77"/>
      <c r="D66" s="167" t="s">
        <v>210</v>
      </c>
      <c r="E66" s="355">
        <v>59</v>
      </c>
      <c r="F66" s="137"/>
      <c r="G66" s="137"/>
      <c r="H66" s="110"/>
      <c r="I66" s="109"/>
      <c r="J66" s="137"/>
      <c r="K66" s="506">
        <v>15</v>
      </c>
      <c r="L66" s="123">
        <v>15</v>
      </c>
      <c r="M66" s="122">
        <v>15</v>
      </c>
      <c r="N66" s="122">
        <v>14</v>
      </c>
      <c r="O66" s="136"/>
      <c r="T66" s="131"/>
      <c r="U66" s="155"/>
      <c r="V66" s="98"/>
      <c r="W66" s="82"/>
      <c r="X66" s="98"/>
      <c r="Y66" s="83"/>
      <c r="Z66" s="433">
        <f t="shared" si="0"/>
        <v>59</v>
      </c>
      <c r="AA66" s="433">
        <f t="shared" si="1"/>
        <v>0</v>
      </c>
    </row>
    <row r="67" spans="1:27" ht="15" customHeight="1" x14ac:dyDescent="0.2">
      <c r="A67" s="176"/>
      <c r="B67" s="504"/>
      <c r="C67" s="77"/>
      <c r="D67" s="227"/>
      <c r="E67" s="258"/>
      <c r="F67" s="137"/>
      <c r="G67" s="137"/>
      <c r="H67" s="110"/>
      <c r="I67" s="109"/>
      <c r="J67" s="199"/>
      <c r="K67" s="256"/>
      <c r="L67" s="122"/>
      <c r="M67" s="122"/>
      <c r="N67" s="122"/>
      <c r="O67" s="136"/>
      <c r="T67" s="131"/>
      <c r="U67" s="155"/>
      <c r="V67" s="98"/>
      <c r="W67" s="82"/>
      <c r="X67" s="98"/>
      <c r="Y67" s="83"/>
      <c r="Z67" s="433">
        <f t="shared" si="0"/>
        <v>0</v>
      </c>
      <c r="AA67" s="433">
        <f t="shared" si="1"/>
        <v>0</v>
      </c>
    </row>
    <row r="68" spans="1:27" s="234" customFormat="1" ht="15" customHeight="1" x14ac:dyDescent="0.2">
      <c r="A68" s="142" t="s">
        <v>294</v>
      </c>
      <c r="B68" s="504" t="s">
        <v>213</v>
      </c>
      <c r="C68" s="843"/>
      <c r="D68" s="498" t="s">
        <v>442</v>
      </c>
      <c r="E68" s="255">
        <v>135</v>
      </c>
      <c r="F68" s="257"/>
      <c r="G68" s="78"/>
      <c r="H68" s="78"/>
      <c r="I68" s="80"/>
      <c r="J68" s="928"/>
      <c r="K68" s="938"/>
      <c r="L68" s="70">
        <f>SUM(L69:L70)</f>
        <v>46</v>
      </c>
      <c r="M68" s="70">
        <f t="shared" ref="M68:N68" si="13">SUM(M69:M70)</f>
        <v>46</v>
      </c>
      <c r="N68" s="198">
        <f t="shared" si="13"/>
        <v>43</v>
      </c>
      <c r="O68" s="97"/>
      <c r="P68" s="71"/>
      <c r="Q68" s="71"/>
      <c r="R68" s="71"/>
      <c r="S68" s="71"/>
      <c r="T68" s="73"/>
      <c r="U68" s="495"/>
      <c r="V68" s="217"/>
      <c r="W68" s="417"/>
      <c r="X68" s="217"/>
      <c r="Y68" s="296"/>
      <c r="Z68" s="433">
        <f t="shared" si="0"/>
        <v>135</v>
      </c>
      <c r="AA68" s="433">
        <f t="shared" si="1"/>
        <v>0</v>
      </c>
    </row>
    <row r="69" spans="1:27" s="234" customFormat="1" ht="15" customHeight="1" x14ac:dyDescent="0.2">
      <c r="A69" s="142"/>
      <c r="B69" s="504" t="s">
        <v>400</v>
      </c>
      <c r="C69" s="77"/>
      <c r="D69" s="167" t="s">
        <v>279</v>
      </c>
      <c r="E69" s="258">
        <v>88</v>
      </c>
      <c r="F69" s="257"/>
      <c r="G69" s="78"/>
      <c r="H69" s="78"/>
      <c r="I69" s="80"/>
      <c r="J69" s="928"/>
      <c r="K69" s="938"/>
      <c r="L69" s="123">
        <v>30</v>
      </c>
      <c r="M69" s="123">
        <v>30</v>
      </c>
      <c r="N69" s="508">
        <v>28</v>
      </c>
      <c r="O69" s="136"/>
      <c r="P69" s="71"/>
      <c r="Q69" s="71"/>
      <c r="R69" s="71"/>
      <c r="S69" s="71"/>
      <c r="T69" s="73"/>
      <c r="U69" s="495"/>
      <c r="V69" s="217"/>
      <c r="W69" s="417"/>
      <c r="X69" s="217"/>
      <c r="Y69" s="296"/>
      <c r="Z69" s="433">
        <f t="shared" si="0"/>
        <v>88</v>
      </c>
      <c r="AA69" s="433">
        <f t="shared" si="1"/>
        <v>0</v>
      </c>
    </row>
    <row r="70" spans="1:27" s="234" customFormat="1" ht="15" customHeight="1" x14ac:dyDescent="0.2">
      <c r="A70" s="142"/>
      <c r="B70" s="850"/>
      <c r="C70" s="26"/>
      <c r="D70" s="167" t="s">
        <v>280</v>
      </c>
      <c r="E70" s="258">
        <v>47</v>
      </c>
      <c r="F70" s="257"/>
      <c r="G70" s="78"/>
      <c r="H70" s="78"/>
      <c r="I70" s="80"/>
      <c r="J70" s="928"/>
      <c r="K70" s="938"/>
      <c r="L70" s="123">
        <v>16</v>
      </c>
      <c r="M70" s="123">
        <v>16</v>
      </c>
      <c r="N70" s="200">
        <v>15</v>
      </c>
      <c r="O70" s="136"/>
      <c r="P70" s="71"/>
      <c r="Q70" s="71"/>
      <c r="R70" s="71"/>
      <c r="S70" s="71"/>
      <c r="T70" s="73"/>
      <c r="U70" s="495"/>
      <c r="V70" s="217"/>
      <c r="W70" s="417"/>
      <c r="X70" s="217"/>
      <c r="Y70" s="296"/>
      <c r="Z70" s="433">
        <f t="shared" si="0"/>
        <v>47</v>
      </c>
      <c r="AA70" s="433">
        <f t="shared" si="1"/>
        <v>0</v>
      </c>
    </row>
    <row r="71" spans="1:27" s="230" customFormat="1" ht="15" customHeight="1" x14ac:dyDescent="0.2">
      <c r="A71" s="509"/>
      <c r="B71" s="663"/>
      <c r="C71" s="853"/>
      <c r="D71" s="509"/>
      <c r="E71" s="355"/>
      <c r="F71" s="206"/>
      <c r="G71" s="115"/>
      <c r="H71" s="115"/>
      <c r="I71" s="352"/>
      <c r="J71" s="116"/>
      <c r="K71" s="229"/>
      <c r="L71" s="113"/>
      <c r="M71" s="113"/>
      <c r="N71" s="113"/>
      <c r="O71" s="111"/>
      <c r="P71" s="141"/>
      <c r="Q71" s="141"/>
      <c r="R71" s="141"/>
      <c r="S71" s="141"/>
      <c r="T71" s="140"/>
      <c r="U71" s="354"/>
      <c r="V71" s="224"/>
      <c r="W71" s="225"/>
      <c r="X71" s="224"/>
      <c r="Y71" s="226"/>
      <c r="Z71" s="433">
        <f t="shared" si="0"/>
        <v>0</v>
      </c>
      <c r="AA71" s="433">
        <f t="shared" si="1"/>
        <v>0</v>
      </c>
    </row>
    <row r="72" spans="1:27" ht="15" customHeight="1" x14ac:dyDescent="0.2">
      <c r="A72" s="176" t="s">
        <v>291</v>
      </c>
      <c r="B72" s="504" t="s">
        <v>364</v>
      </c>
      <c r="C72" s="854"/>
      <c r="D72" s="498" t="s">
        <v>500</v>
      </c>
      <c r="E72" s="293">
        <v>44</v>
      </c>
      <c r="F72" s="259"/>
      <c r="G72" s="110"/>
      <c r="H72" s="110"/>
      <c r="I72" s="129"/>
      <c r="J72" s="79"/>
      <c r="K72" s="256"/>
      <c r="L72" s="70">
        <f>SUM(L73:L74)</f>
        <v>22</v>
      </c>
      <c r="M72" s="81">
        <f>SUM(M73:M74)</f>
        <v>22</v>
      </c>
      <c r="N72" s="122"/>
      <c r="O72" s="130"/>
      <c r="T72" s="134"/>
      <c r="U72" s="155"/>
      <c r="V72" s="98"/>
      <c r="W72" s="82"/>
      <c r="X72" s="98"/>
      <c r="Y72" s="83"/>
      <c r="Z72" s="433">
        <f>SUM(F72:W72)</f>
        <v>44</v>
      </c>
      <c r="AA72" s="433">
        <f>SUM(Z72-E72)</f>
        <v>0</v>
      </c>
    </row>
    <row r="73" spans="1:27" ht="15" customHeight="1" x14ac:dyDescent="0.2">
      <c r="A73" s="176"/>
      <c r="B73" s="504"/>
      <c r="C73" s="77"/>
      <c r="D73" s="167" t="s">
        <v>365</v>
      </c>
      <c r="E73" s="258">
        <v>44</v>
      </c>
      <c r="F73" s="137"/>
      <c r="G73" s="137"/>
      <c r="H73" s="110"/>
      <c r="I73" s="109"/>
      <c r="J73" s="199"/>
      <c r="K73" s="123"/>
      <c r="L73" s="123">
        <v>22</v>
      </c>
      <c r="M73" s="122">
        <v>22</v>
      </c>
      <c r="N73" s="122"/>
      <c r="O73" s="136"/>
      <c r="T73" s="131"/>
      <c r="U73" s="155"/>
      <c r="V73" s="98"/>
      <c r="W73" s="82"/>
      <c r="X73" s="98"/>
      <c r="Y73" s="83"/>
      <c r="Z73" s="433">
        <f t="shared" ref="Z73:Z75" si="14">SUM(F73:W73)</f>
        <v>44</v>
      </c>
      <c r="AA73" s="433">
        <f t="shared" ref="AA73:AA102" si="15">SUM(Z73-E73)</f>
        <v>0</v>
      </c>
    </row>
    <row r="74" spans="1:27" ht="15" customHeight="1" x14ac:dyDescent="0.2">
      <c r="A74" s="176"/>
      <c r="B74" s="504"/>
      <c r="C74" s="77"/>
      <c r="D74" s="167" t="s">
        <v>366</v>
      </c>
      <c r="E74" s="258">
        <v>0</v>
      </c>
      <c r="F74" s="137"/>
      <c r="G74" s="137"/>
      <c r="H74" s="110"/>
      <c r="I74" s="109"/>
      <c r="J74" s="199"/>
      <c r="K74" s="123"/>
      <c r="L74" s="123">
        <v>0</v>
      </c>
      <c r="M74" s="122">
        <v>0</v>
      </c>
      <c r="N74" s="122"/>
      <c r="O74" s="136"/>
      <c r="T74" s="131"/>
      <c r="U74" s="155"/>
      <c r="V74" s="98"/>
      <c r="W74" s="82"/>
      <c r="X74" s="98"/>
      <c r="Y74" s="83"/>
      <c r="Z74" s="433">
        <f t="shared" si="14"/>
        <v>0</v>
      </c>
      <c r="AA74" s="433">
        <f t="shared" si="15"/>
        <v>0</v>
      </c>
    </row>
    <row r="75" spans="1:27" ht="15" customHeight="1" x14ac:dyDescent="0.2">
      <c r="A75" s="176"/>
      <c r="B75" s="504"/>
      <c r="C75" s="77"/>
      <c r="D75" s="227"/>
      <c r="E75" s="258"/>
      <c r="F75" s="137"/>
      <c r="G75" s="137"/>
      <c r="H75" s="110"/>
      <c r="I75" s="109"/>
      <c r="J75" s="199"/>
      <c r="K75" s="256"/>
      <c r="L75" s="122"/>
      <c r="M75" s="122"/>
      <c r="N75" s="122"/>
      <c r="O75" s="136"/>
      <c r="T75" s="131"/>
      <c r="U75" s="155"/>
      <c r="V75" s="98"/>
      <c r="W75" s="82"/>
      <c r="X75" s="98"/>
      <c r="Y75" s="83"/>
      <c r="Z75" s="433">
        <f t="shared" si="14"/>
        <v>0</v>
      </c>
      <c r="AA75" s="433">
        <f t="shared" si="15"/>
        <v>0</v>
      </c>
    </row>
    <row r="76" spans="1:27" ht="15" customHeight="1" x14ac:dyDescent="0.2">
      <c r="A76" s="176" t="s">
        <v>292</v>
      </c>
      <c r="B76" s="504" t="s">
        <v>89</v>
      </c>
      <c r="C76" s="854"/>
      <c r="D76" s="499" t="s">
        <v>446</v>
      </c>
      <c r="E76" s="293">
        <v>27</v>
      </c>
      <c r="F76" s="259"/>
      <c r="G76" s="110"/>
      <c r="H76" s="110"/>
      <c r="I76" s="129"/>
      <c r="J76" s="79"/>
      <c r="K76" s="390"/>
      <c r="L76" s="81">
        <v>13</v>
      </c>
      <c r="M76" s="81">
        <v>14</v>
      </c>
      <c r="N76" s="81"/>
      <c r="O76" s="130"/>
      <c r="T76" s="134"/>
      <c r="U76" s="155"/>
      <c r="V76" s="98"/>
      <c r="W76" s="82"/>
      <c r="X76" s="98"/>
      <c r="Y76" s="83"/>
      <c r="Z76" s="433">
        <f t="shared" si="0"/>
        <v>27</v>
      </c>
      <c r="AA76" s="433">
        <f t="shared" si="15"/>
        <v>0</v>
      </c>
    </row>
    <row r="77" spans="1:27" ht="15" customHeight="1" x14ac:dyDescent="0.2">
      <c r="A77" s="227"/>
      <c r="B77" s="504"/>
      <c r="C77" s="106"/>
      <c r="D77" s="254"/>
      <c r="E77" s="293"/>
      <c r="F77" s="110"/>
      <c r="G77" s="110"/>
      <c r="H77" s="110"/>
      <c r="I77" s="129"/>
      <c r="J77" s="79"/>
      <c r="K77" s="390"/>
      <c r="L77" s="81"/>
      <c r="M77" s="81"/>
      <c r="N77" s="122"/>
      <c r="O77" s="136"/>
      <c r="T77" s="131"/>
      <c r="U77" s="153"/>
      <c r="V77" s="98"/>
      <c r="W77" s="82"/>
      <c r="X77" s="98"/>
      <c r="Y77" s="83"/>
      <c r="Z77" s="433">
        <f t="shared" si="0"/>
        <v>0</v>
      </c>
      <c r="AA77" s="433">
        <f t="shared" si="15"/>
        <v>0</v>
      </c>
    </row>
    <row r="78" spans="1:27" ht="15" customHeight="1" x14ac:dyDescent="0.2">
      <c r="A78" s="77" t="s">
        <v>293</v>
      </c>
      <c r="B78" s="77" t="s">
        <v>393</v>
      </c>
      <c r="C78" s="843"/>
      <c r="D78" s="26" t="s">
        <v>447</v>
      </c>
      <c r="E78" s="255">
        <v>81</v>
      </c>
      <c r="F78" s="78"/>
      <c r="G78" s="79"/>
      <c r="H78" s="79"/>
      <c r="I78" s="61"/>
      <c r="J78" s="413"/>
      <c r="K78" s="292"/>
      <c r="L78" s="122"/>
      <c r="M78" s="70">
        <v>30</v>
      </c>
      <c r="N78" s="70">
        <v>51</v>
      </c>
      <c r="O78" s="97"/>
      <c r="P78" s="133"/>
      <c r="S78" s="133"/>
      <c r="T78" s="73"/>
      <c r="U78" s="495"/>
      <c r="V78" s="217"/>
      <c r="W78" s="417"/>
      <c r="X78" s="217"/>
      <c r="Y78" s="296"/>
      <c r="Z78" s="433">
        <f t="shared" si="0"/>
        <v>81</v>
      </c>
      <c r="AA78" s="433">
        <f t="shared" si="15"/>
        <v>0</v>
      </c>
    </row>
    <row r="79" spans="1:27" ht="15" customHeight="1" x14ac:dyDescent="0.2">
      <c r="A79" s="77"/>
      <c r="B79" s="77"/>
      <c r="C79" s="77"/>
      <c r="D79" s="77" t="s">
        <v>152</v>
      </c>
      <c r="E79" s="260">
        <f>SUM(E78-E80)</f>
        <v>57</v>
      </c>
      <c r="F79" s="110"/>
      <c r="G79" s="110"/>
      <c r="H79" s="110"/>
      <c r="I79" s="80"/>
      <c r="J79" s="413"/>
      <c r="K79" s="292"/>
      <c r="L79" s="122"/>
      <c r="M79" s="123">
        <v>18</v>
      </c>
      <c r="N79" s="511">
        <v>39</v>
      </c>
      <c r="O79" s="70"/>
      <c r="P79" s="128"/>
      <c r="S79" s="71"/>
      <c r="T79" s="201"/>
      <c r="U79" s="155"/>
      <c r="V79" s="98"/>
      <c r="W79" s="82"/>
      <c r="X79" s="98"/>
      <c r="Y79" s="83"/>
      <c r="Z79" s="433">
        <f t="shared" si="0"/>
        <v>57</v>
      </c>
      <c r="AA79" s="433">
        <f t="shared" si="15"/>
        <v>0</v>
      </c>
    </row>
    <row r="80" spans="1:27" ht="15" customHeight="1" x14ac:dyDescent="0.2">
      <c r="A80" s="77"/>
      <c r="B80" s="77"/>
      <c r="C80" s="77"/>
      <c r="D80" s="77" t="s">
        <v>262</v>
      </c>
      <c r="E80" s="260">
        <v>24</v>
      </c>
      <c r="F80" s="110"/>
      <c r="G80" s="110"/>
      <c r="H80" s="110"/>
      <c r="I80" s="80"/>
      <c r="J80" s="413"/>
      <c r="K80" s="292"/>
      <c r="L80" s="122"/>
      <c r="M80" s="123">
        <v>12</v>
      </c>
      <c r="N80" s="511">
        <v>12</v>
      </c>
      <c r="O80" s="97"/>
      <c r="P80" s="71"/>
      <c r="S80" s="71"/>
      <c r="T80" s="73"/>
      <c r="U80" s="155"/>
      <c r="V80" s="98"/>
      <c r="W80" s="82"/>
      <c r="X80" s="98"/>
      <c r="Y80" s="83"/>
      <c r="Z80" s="433">
        <f t="shared" si="0"/>
        <v>24</v>
      </c>
      <c r="AA80" s="433">
        <f t="shared" si="15"/>
        <v>0</v>
      </c>
    </row>
    <row r="81" spans="1:27" ht="15" customHeight="1" x14ac:dyDescent="0.2">
      <c r="A81" s="227"/>
      <c r="B81" s="504"/>
      <c r="C81" s="77"/>
      <c r="D81" s="227"/>
      <c r="E81" s="260"/>
      <c r="F81" s="110"/>
      <c r="G81" s="110"/>
      <c r="H81" s="110"/>
      <c r="I81" s="80"/>
      <c r="J81" s="413"/>
      <c r="K81" s="292"/>
      <c r="L81" s="479"/>
      <c r="M81" s="81"/>
      <c r="N81" s="81"/>
      <c r="O81" s="97"/>
      <c r="P81" s="71"/>
      <c r="Q81" s="71"/>
      <c r="R81" s="71"/>
      <c r="S81" s="71"/>
      <c r="T81" s="73"/>
      <c r="U81" s="153"/>
      <c r="V81" s="98"/>
      <c r="W81" s="82"/>
      <c r="X81" s="98"/>
      <c r="Y81" s="83"/>
      <c r="Z81" s="433">
        <f t="shared" si="0"/>
        <v>0</v>
      </c>
      <c r="AA81" s="433">
        <f t="shared" si="15"/>
        <v>0</v>
      </c>
    </row>
    <row r="82" spans="1:27" ht="15" customHeight="1" x14ac:dyDescent="0.2">
      <c r="A82" s="227"/>
      <c r="B82" s="504" t="s">
        <v>629</v>
      </c>
      <c r="C82" s="887"/>
      <c r="D82" s="254" t="s">
        <v>537</v>
      </c>
      <c r="E82" s="293">
        <f>SUM(E83:E84)</f>
        <v>35</v>
      </c>
      <c r="F82" s="110"/>
      <c r="G82" s="110"/>
      <c r="H82" s="110"/>
      <c r="I82" s="80"/>
      <c r="J82" s="413"/>
      <c r="K82" s="292"/>
      <c r="L82" s="479"/>
      <c r="M82" s="81">
        <f>SUM(M83:M84)</f>
        <v>35</v>
      </c>
      <c r="N82" s="122"/>
      <c r="O82" s="97"/>
      <c r="P82" s="71"/>
      <c r="Q82" s="71"/>
      <c r="R82" s="71"/>
      <c r="S82" s="71"/>
      <c r="T82" s="73"/>
      <c r="U82" s="153"/>
      <c r="V82" s="98"/>
      <c r="W82" s="82"/>
      <c r="X82" s="98"/>
      <c r="Y82" s="83"/>
      <c r="Z82" s="433">
        <f t="shared" si="0"/>
        <v>35</v>
      </c>
      <c r="AA82" s="433">
        <f t="shared" si="15"/>
        <v>0</v>
      </c>
    </row>
    <row r="83" spans="1:27" ht="15" customHeight="1" x14ac:dyDescent="0.2">
      <c r="A83" s="227"/>
      <c r="B83" s="504"/>
      <c r="C83" s="77"/>
      <c r="D83" s="227" t="s">
        <v>538</v>
      </c>
      <c r="E83" s="260">
        <v>25</v>
      </c>
      <c r="F83" s="110"/>
      <c r="G83" s="110"/>
      <c r="H83" s="110"/>
      <c r="I83" s="80"/>
      <c r="J83" s="413"/>
      <c r="K83" s="292"/>
      <c r="L83" s="479"/>
      <c r="M83" s="122">
        <v>25</v>
      </c>
      <c r="N83" s="122"/>
      <c r="O83" s="97"/>
      <c r="P83" s="71"/>
      <c r="Q83" s="71"/>
      <c r="R83" s="71"/>
      <c r="S83" s="71"/>
      <c r="T83" s="73"/>
      <c r="U83" s="153"/>
      <c r="V83" s="98"/>
      <c r="W83" s="82"/>
      <c r="X83" s="98"/>
      <c r="Y83" s="83"/>
      <c r="Z83" s="433">
        <f t="shared" si="0"/>
        <v>25</v>
      </c>
      <c r="AA83" s="433">
        <f t="shared" si="15"/>
        <v>0</v>
      </c>
    </row>
    <row r="84" spans="1:27" ht="15" customHeight="1" x14ac:dyDescent="0.2">
      <c r="A84" s="227"/>
      <c r="B84" s="504"/>
      <c r="C84" s="177"/>
      <c r="D84" s="227" t="s">
        <v>539</v>
      </c>
      <c r="E84" s="258">
        <v>10</v>
      </c>
      <c r="F84" s="110"/>
      <c r="G84" s="110"/>
      <c r="H84" s="110"/>
      <c r="I84" s="129"/>
      <c r="J84" s="79"/>
      <c r="K84" s="265"/>
      <c r="L84" s="81"/>
      <c r="M84" s="122">
        <v>10</v>
      </c>
      <c r="N84" s="122"/>
      <c r="O84" s="136"/>
      <c r="T84" s="131"/>
      <c r="U84" s="155"/>
      <c r="V84" s="98"/>
      <c r="W84" s="82"/>
      <c r="X84" s="98"/>
      <c r="Y84" s="83"/>
      <c r="Z84" s="433">
        <f t="shared" si="0"/>
        <v>10</v>
      </c>
      <c r="AA84" s="433">
        <f t="shared" si="15"/>
        <v>0</v>
      </c>
    </row>
    <row r="85" spans="1:27" ht="15" customHeight="1" x14ac:dyDescent="0.2">
      <c r="A85" s="84"/>
      <c r="B85" s="84"/>
      <c r="C85" s="84"/>
      <c r="D85" s="481" t="s">
        <v>523</v>
      </c>
      <c r="E85" s="415"/>
      <c r="F85" s="512"/>
      <c r="G85" s="31"/>
      <c r="H85" s="31"/>
      <c r="I85" s="32"/>
      <c r="J85" s="31"/>
      <c r="K85" s="288"/>
      <c r="L85" s="35"/>
      <c r="M85" s="35"/>
      <c r="N85" s="35"/>
      <c r="O85" s="33"/>
      <c r="P85" s="37"/>
      <c r="Q85" s="37"/>
      <c r="R85" s="37"/>
      <c r="S85" s="37"/>
      <c r="T85" s="184"/>
      <c r="U85" s="148"/>
      <c r="V85" s="149"/>
      <c r="W85" s="150"/>
      <c r="X85" s="149"/>
      <c r="Y85" s="151"/>
      <c r="Z85" s="433">
        <f t="shared" si="0"/>
        <v>0</v>
      </c>
      <c r="AA85" s="433">
        <f t="shared" si="15"/>
        <v>0</v>
      </c>
    </row>
    <row r="86" spans="1:27" ht="15" customHeight="1" x14ac:dyDescent="0.2">
      <c r="A86" s="142"/>
      <c r="B86" s="142"/>
      <c r="C86" s="77"/>
      <c r="D86" s="161"/>
      <c r="E86" s="255"/>
      <c r="F86" s="78"/>
      <c r="G86" s="79"/>
      <c r="H86" s="79"/>
      <c r="I86" s="61"/>
      <c r="J86" s="78"/>
      <c r="K86" s="265"/>
      <c r="L86" s="81"/>
      <c r="M86" s="81"/>
      <c r="N86" s="81"/>
      <c r="O86" s="97"/>
      <c r="P86" s="133"/>
      <c r="Q86" s="133"/>
      <c r="R86" s="133"/>
      <c r="S86" s="133"/>
      <c r="T86" s="131"/>
      <c r="U86" s="155"/>
      <c r="V86" s="98"/>
      <c r="W86" s="82"/>
      <c r="X86" s="98"/>
      <c r="Y86" s="83"/>
      <c r="Z86" s="433">
        <f t="shared" si="0"/>
        <v>0</v>
      </c>
      <c r="AA86" s="433">
        <f t="shared" si="15"/>
        <v>0</v>
      </c>
    </row>
    <row r="87" spans="1:27" ht="15" customHeight="1" x14ac:dyDescent="0.2">
      <c r="A87" s="77" t="s">
        <v>86</v>
      </c>
      <c r="B87" s="77" t="s">
        <v>401</v>
      </c>
      <c r="C87" s="854"/>
      <c r="D87" s="26" t="s">
        <v>639</v>
      </c>
      <c r="E87" s="293">
        <v>100</v>
      </c>
      <c r="F87" s="259"/>
      <c r="G87" s="110"/>
      <c r="H87" s="110"/>
      <c r="I87" s="129"/>
      <c r="J87" s="79"/>
      <c r="K87" s="256"/>
      <c r="L87" s="81"/>
      <c r="M87" s="122"/>
      <c r="N87" s="122"/>
      <c r="O87" s="69">
        <v>50</v>
      </c>
      <c r="P87" s="78">
        <v>50</v>
      </c>
      <c r="Q87" s="124"/>
      <c r="R87" s="124"/>
      <c r="S87" s="124"/>
      <c r="T87" s="134"/>
      <c r="U87" s="155"/>
      <c r="V87" s="98"/>
      <c r="W87" s="82"/>
      <c r="X87" s="98"/>
      <c r="Y87" s="83"/>
      <c r="Z87" s="433">
        <f t="shared" ref="Z87:Z136" si="16">SUM(F87:W87)</f>
        <v>100</v>
      </c>
      <c r="AA87" s="433">
        <f t="shared" si="15"/>
        <v>0</v>
      </c>
    </row>
    <row r="88" spans="1:27" ht="15" customHeight="1" x14ac:dyDescent="0.2">
      <c r="A88" s="142"/>
      <c r="B88" s="142"/>
      <c r="C88" s="77"/>
      <c r="D88" s="77" t="s">
        <v>244</v>
      </c>
      <c r="E88" s="258">
        <f>SUM(E87-E89)</f>
        <v>70</v>
      </c>
      <c r="F88" s="110"/>
      <c r="G88" s="110"/>
      <c r="H88" s="110"/>
      <c r="I88" s="129"/>
      <c r="J88" s="137"/>
      <c r="K88" s="256"/>
      <c r="L88" s="122"/>
      <c r="M88" s="122"/>
      <c r="N88" s="122"/>
      <c r="O88" s="136">
        <v>35</v>
      </c>
      <c r="P88" s="110">
        <v>35</v>
      </c>
      <c r="Q88" s="124"/>
      <c r="R88" s="124"/>
      <c r="S88" s="124"/>
      <c r="T88" s="131"/>
      <c r="U88" s="155"/>
      <c r="V88" s="98"/>
      <c r="W88" s="82"/>
      <c r="X88" s="98"/>
      <c r="Y88" s="83"/>
      <c r="Z88" s="433">
        <f t="shared" si="16"/>
        <v>70</v>
      </c>
      <c r="AA88" s="433">
        <f t="shared" si="15"/>
        <v>0</v>
      </c>
    </row>
    <row r="89" spans="1:27" ht="15" customHeight="1" x14ac:dyDescent="0.2">
      <c r="A89" s="142"/>
      <c r="B89" s="142"/>
      <c r="C89" s="77"/>
      <c r="D89" s="77" t="s">
        <v>245</v>
      </c>
      <c r="E89" s="258">
        <f>SUM(E87*0.3)</f>
        <v>30</v>
      </c>
      <c r="F89" s="110"/>
      <c r="G89" s="110"/>
      <c r="H89" s="110"/>
      <c r="I89" s="129"/>
      <c r="J89" s="137"/>
      <c r="K89" s="256"/>
      <c r="L89" s="122"/>
      <c r="M89" s="122"/>
      <c r="N89" s="122"/>
      <c r="O89" s="136">
        <v>15</v>
      </c>
      <c r="P89" s="110">
        <v>15</v>
      </c>
      <c r="Q89" s="124"/>
      <c r="R89" s="124"/>
      <c r="S89" s="124"/>
      <c r="T89" s="131"/>
      <c r="U89" s="155"/>
      <c r="V89" s="98"/>
      <c r="W89" s="82"/>
      <c r="X89" s="98"/>
      <c r="Y89" s="83"/>
      <c r="Z89" s="433">
        <f t="shared" si="16"/>
        <v>30</v>
      </c>
      <c r="AA89" s="433">
        <f t="shared" si="15"/>
        <v>0</v>
      </c>
    </row>
    <row r="90" spans="1:27" ht="15" customHeight="1" x14ac:dyDescent="0.2">
      <c r="A90" s="142"/>
      <c r="B90" s="142"/>
      <c r="C90" s="77"/>
      <c r="D90" s="142"/>
      <c r="E90" s="258"/>
      <c r="F90" s="110"/>
      <c r="G90" s="110"/>
      <c r="H90" s="110"/>
      <c r="I90" s="80"/>
      <c r="J90" s="137"/>
      <c r="K90" s="256"/>
      <c r="L90" s="81"/>
      <c r="M90" s="81"/>
      <c r="N90" s="81"/>
      <c r="O90" s="97"/>
      <c r="P90" s="71"/>
      <c r="Q90" s="71"/>
      <c r="R90" s="71"/>
      <c r="S90" s="71"/>
      <c r="T90" s="73"/>
      <c r="U90" s="155"/>
      <c r="V90" s="98"/>
      <c r="W90" s="82"/>
      <c r="X90" s="98"/>
      <c r="Y90" s="83"/>
      <c r="Z90" s="433">
        <f t="shared" si="16"/>
        <v>0</v>
      </c>
      <c r="AA90" s="433">
        <f t="shared" si="15"/>
        <v>0</v>
      </c>
    </row>
    <row r="91" spans="1:27" ht="15" customHeight="1" x14ac:dyDescent="0.2">
      <c r="A91" s="106" t="s">
        <v>61</v>
      </c>
      <c r="B91" s="77" t="s">
        <v>535</v>
      </c>
      <c r="C91" s="854"/>
      <c r="D91" s="26" t="s">
        <v>536</v>
      </c>
      <c r="E91" s="293">
        <v>18</v>
      </c>
      <c r="F91" s="259"/>
      <c r="G91" s="110"/>
      <c r="H91" s="110"/>
      <c r="I91" s="129"/>
      <c r="J91" s="137"/>
      <c r="K91" s="390"/>
      <c r="L91" s="81">
        <v>18</v>
      </c>
      <c r="M91" s="122"/>
      <c r="N91" s="81"/>
      <c r="O91" s="69"/>
      <c r="T91" s="134"/>
      <c r="U91" s="155"/>
      <c r="V91" s="98"/>
      <c r="W91" s="82"/>
      <c r="X91" s="98"/>
      <c r="Y91" s="83"/>
      <c r="Z91" s="433">
        <f t="shared" si="16"/>
        <v>18</v>
      </c>
      <c r="AA91" s="433">
        <f t="shared" si="15"/>
        <v>0</v>
      </c>
    </row>
    <row r="92" spans="1:27" ht="15" customHeight="1" x14ac:dyDescent="0.2">
      <c r="A92" s="106"/>
      <c r="B92" s="77"/>
      <c r="C92" s="77"/>
      <c r="D92" s="254"/>
      <c r="E92" s="293"/>
      <c r="F92" s="259"/>
      <c r="G92" s="110"/>
      <c r="H92" s="110"/>
      <c r="I92" s="129"/>
      <c r="J92" s="137"/>
      <c r="K92" s="292"/>
      <c r="L92" s="122"/>
      <c r="M92" s="122"/>
      <c r="N92" s="122"/>
      <c r="O92" s="136"/>
      <c r="T92" s="131"/>
      <c r="U92" s="153"/>
      <c r="V92" s="98"/>
      <c r="W92" s="82"/>
      <c r="X92" s="98"/>
      <c r="Y92" s="83"/>
      <c r="Z92" s="433">
        <f t="shared" si="16"/>
        <v>0</v>
      </c>
      <c r="AA92" s="433">
        <f t="shared" si="15"/>
        <v>0</v>
      </c>
    </row>
    <row r="93" spans="1:27" ht="15" customHeight="1" x14ac:dyDescent="0.2">
      <c r="A93" s="84"/>
      <c r="B93" s="84"/>
      <c r="C93" s="84"/>
      <c r="D93" s="27" t="s">
        <v>30</v>
      </c>
      <c r="E93" s="482">
        <f>SUM(F93:Y93)</f>
        <v>68</v>
      </c>
      <c r="F93" s="180">
        <v>12</v>
      </c>
      <c r="G93" s="32">
        <v>8</v>
      </c>
      <c r="H93" s="32">
        <v>15</v>
      </c>
      <c r="I93" s="32">
        <v>20</v>
      </c>
      <c r="J93" s="32">
        <v>13</v>
      </c>
      <c r="K93" s="371"/>
      <c r="L93" s="117"/>
      <c r="M93" s="117"/>
      <c r="N93" s="117"/>
      <c r="O93" s="147"/>
      <c r="P93" s="119"/>
      <c r="Q93" s="119"/>
      <c r="R93" s="119"/>
      <c r="S93" s="119"/>
      <c r="T93" s="184"/>
      <c r="U93" s="148"/>
      <c r="V93" s="149"/>
      <c r="W93" s="150"/>
      <c r="X93" s="149"/>
      <c r="Y93" s="151"/>
      <c r="Z93" s="433">
        <f t="shared" si="16"/>
        <v>68</v>
      </c>
      <c r="AA93" s="433">
        <f t="shared" si="15"/>
        <v>0</v>
      </c>
    </row>
    <row r="94" spans="1:27" ht="15" customHeight="1" x14ac:dyDescent="0.2">
      <c r="A94" s="77"/>
      <c r="B94" s="77"/>
      <c r="C94" s="77"/>
      <c r="D94" s="262" t="s">
        <v>620</v>
      </c>
      <c r="E94" s="293">
        <f>SUM(K94:Q94)</f>
        <v>95</v>
      </c>
      <c r="F94" s="375"/>
      <c r="G94" s="78"/>
      <c r="H94" s="61"/>
      <c r="I94" s="61"/>
      <c r="J94" s="78"/>
      <c r="K94" s="390">
        <v>14</v>
      </c>
      <c r="L94" s="70">
        <v>14</v>
      </c>
      <c r="M94" s="70">
        <v>14</v>
      </c>
      <c r="N94" s="70">
        <v>14</v>
      </c>
      <c r="O94" s="69">
        <v>13</v>
      </c>
      <c r="P94" s="78">
        <v>13</v>
      </c>
      <c r="Q94" s="78">
        <v>13</v>
      </c>
      <c r="R94" s="78"/>
      <c r="S94" s="78"/>
      <c r="T94" s="261"/>
      <c r="U94" s="155"/>
      <c r="V94" s="98"/>
      <c r="W94" s="82"/>
      <c r="X94" s="98"/>
      <c r="Y94" s="83"/>
      <c r="Z94" s="433">
        <f t="shared" si="16"/>
        <v>95</v>
      </c>
      <c r="AA94" s="433">
        <f t="shared" si="15"/>
        <v>0</v>
      </c>
    </row>
    <row r="95" spans="1:27" s="521" customFormat="1" ht="15" customHeight="1" x14ac:dyDescent="0.2">
      <c r="A95" s="513"/>
      <c r="B95" s="855"/>
      <c r="C95" s="513"/>
      <c r="D95" s="857" t="s">
        <v>179</v>
      </c>
      <c r="E95" s="514">
        <v>5</v>
      </c>
      <c r="F95" s="515"/>
      <c r="G95" s="270"/>
      <c r="H95" s="61"/>
      <c r="I95" s="61"/>
      <c r="J95" s="270"/>
      <c r="K95" s="400">
        <v>1</v>
      </c>
      <c r="L95" s="271">
        <v>1</v>
      </c>
      <c r="M95" s="271">
        <v>1</v>
      </c>
      <c r="N95" s="271">
        <v>1</v>
      </c>
      <c r="O95" s="924">
        <v>1</v>
      </c>
      <c r="P95" s="270"/>
      <c r="Q95" s="270"/>
      <c r="R95" s="270"/>
      <c r="S95" s="270"/>
      <c r="T95" s="516"/>
      <c r="U95" s="517"/>
      <c r="V95" s="518"/>
      <c r="W95" s="519"/>
      <c r="X95" s="518"/>
      <c r="Y95" s="520"/>
      <c r="Z95" s="433">
        <f t="shared" si="16"/>
        <v>5</v>
      </c>
      <c r="AA95" s="433">
        <f t="shared" si="15"/>
        <v>0</v>
      </c>
    </row>
    <row r="96" spans="1:27" ht="15" customHeight="1" x14ac:dyDescent="0.2">
      <c r="A96" s="77"/>
      <c r="B96" s="504"/>
      <c r="C96" s="77"/>
      <c r="D96" s="857" t="s">
        <v>178</v>
      </c>
      <c r="E96" s="514">
        <f>SUM(R96:W96)</f>
        <v>72</v>
      </c>
      <c r="F96" s="375"/>
      <c r="G96" s="78"/>
      <c r="H96" s="78"/>
      <c r="I96" s="61"/>
      <c r="J96" s="78"/>
      <c r="K96" s="390"/>
      <c r="L96" s="271"/>
      <c r="M96" s="271"/>
      <c r="N96" s="271"/>
      <c r="O96" s="924"/>
      <c r="P96" s="270"/>
      <c r="Q96" s="270"/>
      <c r="R96" s="270">
        <v>12</v>
      </c>
      <c r="S96" s="270">
        <v>12</v>
      </c>
      <c r="T96" s="516">
        <v>12</v>
      </c>
      <c r="U96" s="522">
        <v>12</v>
      </c>
      <c r="V96" s="523">
        <v>12</v>
      </c>
      <c r="W96" s="524">
        <v>12</v>
      </c>
      <c r="X96" s="523"/>
      <c r="Y96" s="525"/>
      <c r="Z96" s="433">
        <f t="shared" si="16"/>
        <v>72</v>
      </c>
      <c r="AA96" s="433">
        <f t="shared" si="15"/>
        <v>0</v>
      </c>
    </row>
    <row r="97" spans="1:27" x14ac:dyDescent="0.2">
      <c r="A97" s="77"/>
      <c r="B97" s="504"/>
      <c r="C97" s="77"/>
      <c r="D97" s="227"/>
      <c r="E97" s="260"/>
      <c r="F97" s="259"/>
      <c r="G97" s="110"/>
      <c r="H97" s="110"/>
      <c r="I97" s="109"/>
      <c r="J97" s="199"/>
      <c r="K97" s="123"/>
      <c r="L97" s="123"/>
      <c r="M97" s="123"/>
      <c r="N97" s="123"/>
      <c r="O97" s="136"/>
      <c r="P97" s="124"/>
      <c r="Q97" s="124"/>
      <c r="R97" s="124"/>
      <c r="S97" s="124"/>
      <c r="T97" s="131"/>
      <c r="U97" s="153"/>
      <c r="V97" s="98"/>
      <c r="W97" s="82"/>
      <c r="X97" s="98"/>
      <c r="Y97" s="83"/>
      <c r="Z97" s="433">
        <f t="shared" si="16"/>
        <v>0</v>
      </c>
      <c r="AA97" s="433">
        <f t="shared" si="15"/>
        <v>0</v>
      </c>
    </row>
    <row r="98" spans="1:27" s="98" customFormat="1" ht="15" customHeight="1" x14ac:dyDescent="0.2">
      <c r="A98" s="84"/>
      <c r="B98" s="178"/>
      <c r="C98" s="84"/>
      <c r="D98" s="526" t="s">
        <v>63</v>
      </c>
      <c r="E98" s="527"/>
      <c r="F98" s="145"/>
      <c r="G98" s="145"/>
      <c r="H98" s="145"/>
      <c r="I98" s="146"/>
      <c r="J98" s="145"/>
      <c r="K98" s="371"/>
      <c r="L98" s="117"/>
      <c r="M98" s="117"/>
      <c r="N98" s="117"/>
      <c r="O98" s="147"/>
      <c r="P98" s="119"/>
      <c r="Q98" s="119"/>
      <c r="R98" s="119"/>
      <c r="S98" s="119"/>
      <c r="T98" s="184"/>
      <c r="U98" s="148"/>
      <c r="V98" s="149"/>
      <c r="W98" s="150"/>
      <c r="X98" s="149"/>
      <c r="Y98" s="151"/>
      <c r="Z98" s="433">
        <f t="shared" si="16"/>
        <v>0</v>
      </c>
      <c r="AA98" s="433">
        <f t="shared" si="15"/>
        <v>0</v>
      </c>
    </row>
    <row r="99" spans="1:27" s="98" customFormat="1" ht="15" customHeight="1" x14ac:dyDescent="0.2">
      <c r="A99" s="77"/>
      <c r="B99" s="504"/>
      <c r="C99" s="77"/>
      <c r="D99" s="528" t="s">
        <v>131</v>
      </c>
      <c r="E99" s="529">
        <f t="shared" ref="E99:W99" si="17">SUM(E108+E111+E115+E119+E123+E127+E105+E136+E137+E140+E141+E142+E143+E133+E130+E138)</f>
        <v>809</v>
      </c>
      <c r="F99" s="61">
        <f t="shared" si="17"/>
        <v>37</v>
      </c>
      <c r="G99" s="61">
        <f t="shared" si="17"/>
        <v>80</v>
      </c>
      <c r="H99" s="61">
        <f t="shared" si="17"/>
        <v>62</v>
      </c>
      <c r="I99" s="61">
        <f t="shared" si="17"/>
        <v>60</v>
      </c>
      <c r="J99" s="929">
        <f t="shared" si="17"/>
        <v>84</v>
      </c>
      <c r="K99" s="530">
        <f t="shared" si="17"/>
        <v>62</v>
      </c>
      <c r="L99" s="531">
        <f t="shared" si="17"/>
        <v>53</v>
      </c>
      <c r="M99" s="531">
        <f t="shared" si="17"/>
        <v>73</v>
      </c>
      <c r="N99" s="531">
        <f t="shared" si="17"/>
        <v>62</v>
      </c>
      <c r="O99" s="925">
        <f t="shared" si="17"/>
        <v>42</v>
      </c>
      <c r="P99" s="533">
        <f t="shared" si="17"/>
        <v>8</v>
      </c>
      <c r="Q99" s="533">
        <f t="shared" si="17"/>
        <v>8</v>
      </c>
      <c r="R99" s="533">
        <f t="shared" si="17"/>
        <v>38</v>
      </c>
      <c r="S99" s="533">
        <f t="shared" si="17"/>
        <v>58</v>
      </c>
      <c r="T99" s="532">
        <f t="shared" si="17"/>
        <v>58</v>
      </c>
      <c r="U99" s="534">
        <f t="shared" si="17"/>
        <v>8</v>
      </c>
      <c r="V99" s="535">
        <f t="shared" si="17"/>
        <v>8</v>
      </c>
      <c r="W99" s="333">
        <f t="shared" si="17"/>
        <v>8</v>
      </c>
      <c r="X99" s="535"/>
      <c r="Y99" s="536"/>
      <c r="Z99" s="433">
        <f t="shared" si="16"/>
        <v>809</v>
      </c>
      <c r="AA99" s="433">
        <f t="shared" si="15"/>
        <v>0</v>
      </c>
    </row>
    <row r="100" spans="1:27" s="98" customFormat="1" ht="15" customHeight="1" x14ac:dyDescent="0.2">
      <c r="A100" s="77"/>
      <c r="B100" s="504"/>
      <c r="C100" s="77"/>
      <c r="D100" s="528" t="s">
        <v>132</v>
      </c>
      <c r="E100" s="529">
        <f t="shared" ref="E100:W100" si="18">SUM(E112+E116+E120+E124+E128+E106+E134)</f>
        <v>197</v>
      </c>
      <c r="F100" s="537">
        <f t="shared" si="18"/>
        <v>17</v>
      </c>
      <c r="G100" s="55">
        <f t="shared" si="18"/>
        <v>18</v>
      </c>
      <c r="H100" s="55">
        <f t="shared" si="18"/>
        <v>28</v>
      </c>
      <c r="I100" s="45">
        <f t="shared" si="18"/>
        <v>20</v>
      </c>
      <c r="J100" s="49">
        <f t="shared" si="18"/>
        <v>10</v>
      </c>
      <c r="K100" s="538">
        <f t="shared" si="18"/>
        <v>0</v>
      </c>
      <c r="L100" s="48">
        <f t="shared" si="18"/>
        <v>30</v>
      </c>
      <c r="M100" s="48">
        <f t="shared" si="18"/>
        <v>30</v>
      </c>
      <c r="N100" s="48">
        <f t="shared" si="18"/>
        <v>30</v>
      </c>
      <c r="O100" s="46">
        <f t="shared" si="18"/>
        <v>14</v>
      </c>
      <c r="P100" s="57">
        <f t="shared" si="18"/>
        <v>0</v>
      </c>
      <c r="Q100" s="56">
        <f t="shared" si="18"/>
        <v>0</v>
      </c>
      <c r="R100" s="56">
        <f t="shared" si="18"/>
        <v>0</v>
      </c>
      <c r="S100" s="56">
        <f t="shared" si="18"/>
        <v>0</v>
      </c>
      <c r="T100" s="539">
        <f t="shared" si="18"/>
        <v>0</v>
      </c>
      <c r="U100" s="57">
        <f t="shared" si="18"/>
        <v>0</v>
      </c>
      <c r="V100" s="56">
        <f t="shared" si="18"/>
        <v>0</v>
      </c>
      <c r="W100" s="58">
        <f t="shared" si="18"/>
        <v>0</v>
      </c>
      <c r="X100" s="535"/>
      <c r="Y100" s="536"/>
      <c r="Z100" s="433">
        <f t="shared" si="16"/>
        <v>197</v>
      </c>
      <c r="AA100" s="433">
        <f t="shared" si="15"/>
        <v>0</v>
      </c>
    </row>
    <row r="101" spans="1:27" ht="15" customHeight="1" x14ac:dyDescent="0.2">
      <c r="A101" s="77"/>
      <c r="B101" s="504"/>
      <c r="C101" s="77"/>
      <c r="D101" s="845" t="s">
        <v>103</v>
      </c>
      <c r="E101" s="443">
        <f>SUM(E99:E100)</f>
        <v>1006</v>
      </c>
      <c r="F101" s="537">
        <f t="shared" ref="F101:W101" si="19">SUM(F99:F100)</f>
        <v>54</v>
      </c>
      <c r="G101" s="55">
        <f t="shared" si="19"/>
        <v>98</v>
      </c>
      <c r="H101" s="55">
        <f t="shared" si="19"/>
        <v>90</v>
      </c>
      <c r="I101" s="45">
        <f t="shared" si="19"/>
        <v>80</v>
      </c>
      <c r="J101" s="930">
        <f t="shared" si="19"/>
        <v>94</v>
      </c>
      <c r="K101" s="541">
        <f t="shared" si="19"/>
        <v>62</v>
      </c>
      <c r="L101" s="444">
        <f t="shared" si="19"/>
        <v>83</v>
      </c>
      <c r="M101" s="444">
        <f t="shared" si="19"/>
        <v>103</v>
      </c>
      <c r="N101" s="444">
        <f t="shared" si="19"/>
        <v>92</v>
      </c>
      <c r="O101" s="540">
        <f t="shared" si="19"/>
        <v>56</v>
      </c>
      <c r="P101" s="543">
        <f t="shared" si="19"/>
        <v>8</v>
      </c>
      <c r="Q101" s="446">
        <f t="shared" si="19"/>
        <v>8</v>
      </c>
      <c r="R101" s="446">
        <f t="shared" si="19"/>
        <v>38</v>
      </c>
      <c r="S101" s="446">
        <f t="shared" si="19"/>
        <v>58</v>
      </c>
      <c r="T101" s="542">
        <f t="shared" si="19"/>
        <v>58</v>
      </c>
      <c r="U101" s="543">
        <f t="shared" si="19"/>
        <v>8</v>
      </c>
      <c r="V101" s="446">
        <f t="shared" si="19"/>
        <v>8</v>
      </c>
      <c r="W101" s="544">
        <f t="shared" si="19"/>
        <v>8</v>
      </c>
      <c r="X101" s="535"/>
      <c r="Y101" s="536"/>
      <c r="Z101" s="433">
        <f t="shared" si="16"/>
        <v>1006</v>
      </c>
      <c r="AA101" s="433">
        <f t="shared" si="15"/>
        <v>0</v>
      </c>
    </row>
    <row r="102" spans="1:27" ht="15" customHeight="1" x14ac:dyDescent="0.2">
      <c r="A102" s="77"/>
      <c r="B102" s="504"/>
      <c r="C102" s="77"/>
      <c r="D102" s="499" t="s">
        <v>23</v>
      </c>
      <c r="E102" s="260"/>
      <c r="F102" s="61">
        <f>SUM(F101)</f>
        <v>54</v>
      </c>
      <c r="G102" s="61">
        <f>SUM(F102+G101)</f>
        <v>152</v>
      </c>
      <c r="H102" s="61">
        <f>SUM(G102+H101)</f>
        <v>242</v>
      </c>
      <c r="I102" s="80">
        <f>SUM(I101+H102)</f>
        <v>322</v>
      </c>
      <c r="J102" s="79">
        <f t="shared" ref="J102:W102" si="20">SUM(J101+I102)</f>
        <v>416</v>
      </c>
      <c r="K102" s="390">
        <f t="shared" si="20"/>
        <v>478</v>
      </c>
      <c r="L102" s="70">
        <f t="shared" si="20"/>
        <v>561</v>
      </c>
      <c r="M102" s="70">
        <f t="shared" si="20"/>
        <v>664</v>
      </c>
      <c r="N102" s="70">
        <f t="shared" si="20"/>
        <v>756</v>
      </c>
      <c r="O102" s="69">
        <f t="shared" si="20"/>
        <v>812</v>
      </c>
      <c r="P102" s="133">
        <f t="shared" si="20"/>
        <v>820</v>
      </c>
      <c r="Q102" s="133">
        <f t="shared" si="20"/>
        <v>828</v>
      </c>
      <c r="R102" s="133">
        <f t="shared" si="20"/>
        <v>866</v>
      </c>
      <c r="S102" s="71">
        <f t="shared" si="20"/>
        <v>924</v>
      </c>
      <c r="T102" s="201">
        <f t="shared" si="20"/>
        <v>982</v>
      </c>
      <c r="U102" s="545">
        <f t="shared" si="20"/>
        <v>990</v>
      </c>
      <c r="V102" s="295">
        <f t="shared" si="20"/>
        <v>998</v>
      </c>
      <c r="W102" s="75">
        <f t="shared" si="20"/>
        <v>1006</v>
      </c>
      <c r="X102" s="295"/>
      <c r="Y102" s="296"/>
      <c r="Z102" s="433">
        <f t="shared" si="16"/>
        <v>11871</v>
      </c>
      <c r="AA102" s="433">
        <f t="shared" si="15"/>
        <v>11871</v>
      </c>
    </row>
    <row r="103" spans="1:27" ht="15" customHeight="1" x14ac:dyDescent="0.2">
      <c r="A103" s="77"/>
      <c r="B103" s="504"/>
      <c r="C103" s="77"/>
      <c r="D103" s="254"/>
      <c r="E103" s="260"/>
      <c r="F103" s="61"/>
      <c r="G103" s="78"/>
      <c r="H103" s="78"/>
      <c r="I103" s="80"/>
      <c r="J103" s="79"/>
      <c r="K103" s="390"/>
      <c r="L103" s="123"/>
      <c r="M103" s="123"/>
      <c r="N103" s="123"/>
      <c r="O103" s="130"/>
      <c r="S103" s="124"/>
      <c r="T103" s="134"/>
      <c r="U103" s="546"/>
      <c r="V103" s="95"/>
      <c r="W103" s="547"/>
      <c r="X103" s="95"/>
      <c r="Y103" s="83"/>
      <c r="Z103" s="433">
        <f t="shared" si="16"/>
        <v>0</v>
      </c>
      <c r="AA103" s="433">
        <f t="shared" ref="AA103:AA136" si="21">SUM(Z103-E103)</f>
        <v>0</v>
      </c>
    </row>
    <row r="104" spans="1:27" ht="15" customHeight="1" x14ac:dyDescent="0.2">
      <c r="A104" s="142" t="s">
        <v>67</v>
      </c>
      <c r="B104" s="504" t="s">
        <v>4</v>
      </c>
      <c r="C104" s="843"/>
      <c r="D104" s="170" t="s">
        <v>453</v>
      </c>
      <c r="E104" s="293">
        <v>95</v>
      </c>
      <c r="F104" s="61">
        <v>6</v>
      </c>
      <c r="G104" s="61">
        <f>SUM(G105:G106)</f>
        <v>47</v>
      </c>
      <c r="H104" s="61">
        <f>SUM(H105:H106)</f>
        <v>42</v>
      </c>
      <c r="I104" s="129"/>
      <c r="J104" s="137"/>
      <c r="K104" s="292"/>
      <c r="L104" s="123"/>
      <c r="M104" s="123"/>
      <c r="N104" s="123"/>
      <c r="O104" s="136"/>
      <c r="S104" s="124"/>
      <c r="T104" s="131"/>
      <c r="U104" s="155"/>
      <c r="V104" s="98"/>
      <c r="W104" s="82"/>
      <c r="X104" s="98"/>
      <c r="Y104" s="83"/>
      <c r="Z104" s="433">
        <f t="shared" si="16"/>
        <v>95</v>
      </c>
      <c r="AA104" s="433">
        <f t="shared" si="21"/>
        <v>0</v>
      </c>
    </row>
    <row r="105" spans="1:27" ht="15" customHeight="1" x14ac:dyDescent="0.2">
      <c r="A105" s="142"/>
      <c r="B105" s="227"/>
      <c r="C105" s="77"/>
      <c r="D105" s="170" t="s">
        <v>344</v>
      </c>
      <c r="E105" s="260">
        <v>62</v>
      </c>
      <c r="F105" s="109">
        <v>6</v>
      </c>
      <c r="G105" s="109">
        <v>29</v>
      </c>
      <c r="H105" s="109">
        <v>27</v>
      </c>
      <c r="I105" s="129"/>
      <c r="J105" s="137"/>
      <c r="K105" s="292"/>
      <c r="L105" s="123"/>
      <c r="M105" s="123"/>
      <c r="N105" s="123"/>
      <c r="O105" s="136"/>
      <c r="S105" s="124"/>
      <c r="T105" s="131"/>
      <c r="U105" s="155"/>
      <c r="V105" s="98"/>
      <c r="W105" s="82"/>
      <c r="X105" s="98"/>
      <c r="Y105" s="83"/>
      <c r="Z105" s="433">
        <f t="shared" si="16"/>
        <v>62</v>
      </c>
      <c r="AA105" s="433">
        <f t="shared" si="21"/>
        <v>0</v>
      </c>
    </row>
    <row r="106" spans="1:27" ht="15" customHeight="1" x14ac:dyDescent="0.2">
      <c r="A106" s="142"/>
      <c r="B106" s="227"/>
      <c r="C106" s="77"/>
      <c r="D106" s="170" t="s">
        <v>345</v>
      </c>
      <c r="E106" s="260">
        <v>33</v>
      </c>
      <c r="F106" s="109"/>
      <c r="G106" s="109">
        <v>18</v>
      </c>
      <c r="H106" s="109">
        <v>15</v>
      </c>
      <c r="I106" s="129"/>
      <c r="J106" s="137"/>
      <c r="K106" s="292"/>
      <c r="L106" s="123"/>
      <c r="M106" s="123"/>
      <c r="N106" s="123"/>
      <c r="O106" s="136"/>
      <c r="S106" s="124"/>
      <c r="T106" s="131"/>
      <c r="U106" s="153"/>
      <c r="V106" s="98"/>
      <c r="W106" s="82"/>
      <c r="X106" s="98"/>
      <c r="Y106" s="83"/>
      <c r="Z106" s="433">
        <f t="shared" si="16"/>
        <v>33</v>
      </c>
      <c r="AA106" s="433">
        <f t="shared" si="21"/>
        <v>0</v>
      </c>
    </row>
    <row r="107" spans="1:27" ht="15" customHeight="1" x14ac:dyDescent="0.2">
      <c r="A107" s="77"/>
      <c r="B107" s="504"/>
      <c r="C107" s="77"/>
      <c r="D107" s="254"/>
      <c r="E107" s="260"/>
      <c r="F107" s="61"/>
      <c r="G107" s="78"/>
      <c r="H107" s="78"/>
      <c r="I107" s="80"/>
      <c r="J107" s="79"/>
      <c r="K107" s="390"/>
      <c r="L107" s="123"/>
      <c r="M107" s="123"/>
      <c r="N107" s="123"/>
      <c r="O107" s="130"/>
      <c r="S107" s="124"/>
      <c r="T107" s="134"/>
      <c r="U107" s="1004"/>
      <c r="V107" s="95"/>
      <c r="W107" s="547"/>
      <c r="X107" s="95"/>
      <c r="Y107" s="366"/>
      <c r="Z107" s="433">
        <f t="shared" si="16"/>
        <v>0</v>
      </c>
      <c r="AA107" s="433">
        <f t="shared" si="21"/>
        <v>0</v>
      </c>
    </row>
    <row r="108" spans="1:27" ht="15" customHeight="1" x14ac:dyDescent="0.2">
      <c r="A108" s="142" t="s">
        <v>64</v>
      </c>
      <c r="B108" s="504" t="s">
        <v>3</v>
      </c>
      <c r="C108" s="854"/>
      <c r="D108" s="499" t="s">
        <v>498</v>
      </c>
      <c r="E108" s="293">
        <v>41</v>
      </c>
      <c r="F108" s="375">
        <v>13</v>
      </c>
      <c r="G108" s="61">
        <v>28</v>
      </c>
      <c r="H108" s="110"/>
      <c r="I108" s="109"/>
      <c r="J108" s="110"/>
      <c r="K108" s="292"/>
      <c r="L108" s="123"/>
      <c r="M108" s="123"/>
      <c r="N108" s="123"/>
      <c r="O108" s="130"/>
      <c r="S108" s="124"/>
      <c r="T108" s="134"/>
      <c r="U108" s="155"/>
      <c r="V108" s="98"/>
      <c r="W108" s="82"/>
      <c r="X108" s="98"/>
      <c r="Y108" s="83"/>
      <c r="Z108" s="433">
        <f t="shared" si="16"/>
        <v>41</v>
      </c>
      <c r="AA108" s="433">
        <f t="shared" si="21"/>
        <v>0</v>
      </c>
    </row>
    <row r="109" spans="1:27" ht="15" customHeight="1" x14ac:dyDescent="0.2">
      <c r="A109" s="142"/>
      <c r="B109" s="227"/>
      <c r="C109" s="77"/>
      <c r="D109" s="170"/>
      <c r="E109" s="260"/>
      <c r="F109" s="109"/>
      <c r="G109" s="110"/>
      <c r="H109" s="110"/>
      <c r="I109" s="109"/>
      <c r="J109" s="110"/>
      <c r="K109" s="292"/>
      <c r="L109" s="123"/>
      <c r="M109" s="123"/>
      <c r="N109" s="123"/>
      <c r="O109" s="136"/>
      <c r="S109" s="124"/>
      <c r="T109" s="131"/>
      <c r="U109" s="153"/>
      <c r="V109" s="98"/>
      <c r="W109" s="82"/>
      <c r="X109" s="98"/>
      <c r="Y109" s="83"/>
      <c r="Z109" s="433">
        <f t="shared" si="16"/>
        <v>0</v>
      </c>
      <c r="AA109" s="433">
        <f t="shared" si="21"/>
        <v>0</v>
      </c>
    </row>
    <row r="110" spans="1:27" s="234" customFormat="1" ht="15" customHeight="1" x14ac:dyDescent="0.2">
      <c r="A110" s="142" t="s">
        <v>65</v>
      </c>
      <c r="B110" s="227" t="s">
        <v>104</v>
      </c>
      <c r="C110" s="854"/>
      <c r="D110" s="499" t="s">
        <v>448</v>
      </c>
      <c r="E110" s="293">
        <f>SUM(F110:G110)</f>
        <v>39</v>
      </c>
      <c r="F110" s="61">
        <v>21</v>
      </c>
      <c r="G110" s="61">
        <v>18</v>
      </c>
      <c r="H110" s="78"/>
      <c r="I110" s="80"/>
      <c r="J110" s="79"/>
      <c r="K110" s="390"/>
      <c r="L110" s="70"/>
      <c r="M110" s="70"/>
      <c r="N110" s="70"/>
      <c r="O110" s="69"/>
      <c r="P110" s="133"/>
      <c r="Q110" s="133"/>
      <c r="R110" s="133"/>
      <c r="S110" s="71"/>
      <c r="T110" s="201"/>
      <c r="U110" s="495"/>
      <c r="V110" s="217"/>
      <c r="W110" s="417"/>
      <c r="X110" s="217"/>
      <c r="Y110" s="296"/>
      <c r="Z110" s="433">
        <f t="shared" si="16"/>
        <v>39</v>
      </c>
      <c r="AA110" s="433">
        <f t="shared" si="21"/>
        <v>0</v>
      </c>
    </row>
    <row r="111" spans="1:27" ht="15" customHeight="1" x14ac:dyDescent="0.2">
      <c r="A111" s="142"/>
      <c r="B111" s="227"/>
      <c r="C111" s="77"/>
      <c r="D111" s="170" t="s">
        <v>159</v>
      </c>
      <c r="E111" s="260">
        <f>SUM(F111:G111)</f>
        <v>22</v>
      </c>
      <c r="F111" s="109">
        <v>4</v>
      </c>
      <c r="G111" s="109">
        <v>18</v>
      </c>
      <c r="H111" s="110"/>
      <c r="I111" s="129"/>
      <c r="J111" s="137"/>
      <c r="K111" s="292"/>
      <c r="L111" s="123"/>
      <c r="M111" s="123"/>
      <c r="N111" s="123"/>
      <c r="O111" s="136"/>
      <c r="S111" s="124"/>
      <c r="T111" s="131"/>
      <c r="U111" s="153"/>
      <c r="V111" s="98"/>
      <c r="W111" s="82"/>
      <c r="X111" s="98"/>
      <c r="Y111" s="83"/>
      <c r="Z111" s="433">
        <f t="shared" si="16"/>
        <v>22</v>
      </c>
      <c r="AA111" s="433">
        <f t="shared" si="21"/>
        <v>0</v>
      </c>
    </row>
    <row r="112" spans="1:27" ht="15" customHeight="1" x14ac:dyDescent="0.2">
      <c r="A112" s="142"/>
      <c r="B112" s="227"/>
      <c r="C112" s="77"/>
      <c r="D112" s="170" t="s">
        <v>160</v>
      </c>
      <c r="E112" s="260">
        <f>SUM(F112:G112)</f>
        <v>17</v>
      </c>
      <c r="F112" s="109">
        <v>17</v>
      </c>
      <c r="G112" s="109">
        <v>0</v>
      </c>
      <c r="H112" s="110"/>
      <c r="I112" s="129"/>
      <c r="J112" s="137"/>
      <c r="K112" s="292"/>
      <c r="L112" s="123"/>
      <c r="M112" s="123"/>
      <c r="N112" s="123"/>
      <c r="O112" s="136"/>
      <c r="S112" s="124"/>
      <c r="T112" s="131"/>
      <c r="U112" s="153"/>
      <c r="V112" s="98"/>
      <c r="W112" s="82"/>
      <c r="X112" s="98"/>
      <c r="Y112" s="83"/>
      <c r="Z112" s="433">
        <f t="shared" si="16"/>
        <v>17</v>
      </c>
      <c r="AA112" s="433">
        <f t="shared" si="21"/>
        <v>0</v>
      </c>
    </row>
    <row r="113" spans="1:27" ht="15" customHeight="1" x14ac:dyDescent="0.2">
      <c r="A113" s="77"/>
      <c r="B113" s="227"/>
      <c r="C113" s="106"/>
      <c r="D113" s="170"/>
      <c r="E113" s="260"/>
      <c r="F113" s="109"/>
      <c r="G113" s="109"/>
      <c r="H113" s="110"/>
      <c r="I113" s="129"/>
      <c r="J113" s="137"/>
      <c r="K113" s="256"/>
      <c r="L113" s="123"/>
      <c r="M113" s="123"/>
      <c r="N113" s="123"/>
      <c r="O113" s="136"/>
      <c r="S113" s="124"/>
      <c r="T113" s="131"/>
      <c r="U113" s="155"/>
      <c r="V113" s="98"/>
      <c r="W113" s="82"/>
      <c r="X113" s="98"/>
      <c r="Y113" s="83"/>
      <c r="Z113" s="433">
        <f t="shared" si="16"/>
        <v>0</v>
      </c>
      <c r="AA113" s="433">
        <f t="shared" si="21"/>
        <v>0</v>
      </c>
    </row>
    <row r="114" spans="1:27" ht="15" customHeight="1" x14ac:dyDescent="0.2">
      <c r="A114" s="142" t="s">
        <v>65</v>
      </c>
      <c r="B114" s="504" t="s">
        <v>109</v>
      </c>
      <c r="C114" s="854"/>
      <c r="D114" s="499" t="s">
        <v>449</v>
      </c>
      <c r="E114" s="293">
        <v>38</v>
      </c>
      <c r="F114" s="61"/>
      <c r="G114" s="78"/>
      <c r="H114" s="61">
        <v>38</v>
      </c>
      <c r="I114" s="109"/>
      <c r="J114" s="110"/>
      <c r="K114" s="292"/>
      <c r="L114" s="123"/>
      <c r="M114" s="123"/>
      <c r="N114" s="123"/>
      <c r="O114" s="136"/>
      <c r="S114" s="124"/>
      <c r="T114" s="131"/>
      <c r="U114" s="155"/>
      <c r="V114" s="98"/>
      <c r="W114" s="82"/>
      <c r="X114" s="98"/>
      <c r="Y114" s="83"/>
      <c r="Z114" s="433">
        <f t="shared" si="16"/>
        <v>38</v>
      </c>
      <c r="AA114" s="433">
        <f t="shared" si="21"/>
        <v>0</v>
      </c>
    </row>
    <row r="115" spans="1:27" ht="15" customHeight="1" x14ac:dyDescent="0.2">
      <c r="A115" s="142"/>
      <c r="B115" s="227"/>
      <c r="C115" s="77"/>
      <c r="D115" s="170" t="s">
        <v>159</v>
      </c>
      <c r="E115" s="260">
        <v>25</v>
      </c>
      <c r="F115" s="109"/>
      <c r="G115" s="110"/>
      <c r="H115" s="109">
        <v>25</v>
      </c>
      <c r="I115" s="129"/>
      <c r="J115" s="137"/>
      <c r="K115" s="292"/>
      <c r="L115" s="123"/>
      <c r="M115" s="123"/>
      <c r="N115" s="123"/>
      <c r="O115" s="136"/>
      <c r="S115" s="124"/>
      <c r="T115" s="131"/>
      <c r="U115" s="153"/>
      <c r="V115" s="98"/>
      <c r="W115" s="82"/>
      <c r="X115" s="98"/>
      <c r="Y115" s="83"/>
      <c r="Z115" s="433">
        <f t="shared" si="16"/>
        <v>25</v>
      </c>
      <c r="AA115" s="433">
        <f t="shared" si="21"/>
        <v>0</v>
      </c>
    </row>
    <row r="116" spans="1:27" ht="15" customHeight="1" x14ac:dyDescent="0.2">
      <c r="A116" s="142"/>
      <c r="B116" s="227"/>
      <c r="C116" s="77"/>
      <c r="D116" s="170" t="s">
        <v>160</v>
      </c>
      <c r="E116" s="260">
        <v>13</v>
      </c>
      <c r="F116" s="109"/>
      <c r="G116" s="110"/>
      <c r="H116" s="109">
        <v>13</v>
      </c>
      <c r="I116" s="129"/>
      <c r="J116" s="137"/>
      <c r="K116" s="292"/>
      <c r="L116" s="123"/>
      <c r="M116" s="123"/>
      <c r="N116" s="123"/>
      <c r="O116" s="136"/>
      <c r="S116" s="124"/>
      <c r="T116" s="131"/>
      <c r="U116" s="153"/>
      <c r="V116" s="98"/>
      <c r="W116" s="82"/>
      <c r="X116" s="98"/>
      <c r="Y116" s="83"/>
      <c r="Z116" s="433">
        <f t="shared" si="16"/>
        <v>13</v>
      </c>
      <c r="AA116" s="433">
        <f t="shared" si="21"/>
        <v>0</v>
      </c>
    </row>
    <row r="117" spans="1:27" ht="15" customHeight="1" x14ac:dyDescent="0.2">
      <c r="A117" s="77"/>
      <c r="B117" s="227"/>
      <c r="C117" s="77"/>
      <c r="D117" s="170"/>
      <c r="E117" s="260"/>
      <c r="F117" s="109"/>
      <c r="G117" s="110"/>
      <c r="H117" s="110"/>
      <c r="I117" s="129"/>
      <c r="J117" s="137"/>
      <c r="K117" s="256"/>
      <c r="L117" s="123"/>
      <c r="M117" s="123"/>
      <c r="N117" s="123"/>
      <c r="O117" s="136"/>
      <c r="S117" s="124"/>
      <c r="T117" s="131"/>
      <c r="U117" s="155"/>
      <c r="V117" s="98"/>
      <c r="W117" s="82"/>
      <c r="X117" s="98"/>
      <c r="Y117" s="83"/>
      <c r="Z117" s="433">
        <f t="shared" si="16"/>
        <v>0</v>
      </c>
      <c r="AA117" s="433">
        <f t="shared" si="21"/>
        <v>0</v>
      </c>
    </row>
    <row r="118" spans="1:27" ht="15" customHeight="1" x14ac:dyDescent="0.2">
      <c r="A118" s="77" t="s">
        <v>65</v>
      </c>
      <c r="B118" s="227" t="s">
        <v>285</v>
      </c>
      <c r="C118" s="854"/>
      <c r="D118" s="499" t="s">
        <v>450</v>
      </c>
      <c r="E118" s="293">
        <v>82</v>
      </c>
      <c r="F118" s="109"/>
      <c r="G118" s="110"/>
      <c r="H118" s="110"/>
      <c r="I118" s="61">
        <f>SUM(I119:I120)</f>
        <v>60</v>
      </c>
      <c r="J118" s="61">
        <f>SUM(J119:J120)</f>
        <v>22</v>
      </c>
      <c r="K118" s="265"/>
      <c r="L118" s="123"/>
      <c r="M118" s="123"/>
      <c r="N118" s="123"/>
      <c r="O118" s="136"/>
      <c r="S118" s="124"/>
      <c r="T118" s="131"/>
      <c r="U118" s="155"/>
      <c r="V118" s="98"/>
      <c r="W118" s="82"/>
      <c r="X118" s="98"/>
      <c r="Y118" s="83"/>
      <c r="Z118" s="433">
        <f t="shared" si="16"/>
        <v>82</v>
      </c>
      <c r="AA118" s="433">
        <f t="shared" si="21"/>
        <v>0</v>
      </c>
    </row>
    <row r="119" spans="1:27" ht="15" customHeight="1" x14ac:dyDescent="0.2">
      <c r="A119" s="77"/>
      <c r="B119" s="227"/>
      <c r="C119" s="77"/>
      <c r="D119" s="170" t="s">
        <v>287</v>
      </c>
      <c r="E119" s="260">
        <v>58</v>
      </c>
      <c r="F119" s="109"/>
      <c r="G119" s="110"/>
      <c r="H119" s="110"/>
      <c r="I119" s="109">
        <v>40</v>
      </c>
      <c r="J119" s="109">
        <v>18</v>
      </c>
      <c r="K119" s="256"/>
      <c r="L119" s="123"/>
      <c r="M119" s="123"/>
      <c r="N119" s="123"/>
      <c r="O119" s="136"/>
      <c r="S119" s="124"/>
      <c r="T119" s="131"/>
      <c r="U119" s="155"/>
      <c r="V119" s="98"/>
      <c r="W119" s="82"/>
      <c r="X119" s="98"/>
      <c r="Y119" s="83"/>
      <c r="Z119" s="433">
        <f t="shared" si="16"/>
        <v>58</v>
      </c>
      <c r="AA119" s="433">
        <f t="shared" si="21"/>
        <v>0</v>
      </c>
    </row>
    <row r="120" spans="1:27" ht="15" customHeight="1" x14ac:dyDescent="0.2">
      <c r="A120" s="77"/>
      <c r="B120" s="227"/>
      <c r="C120" s="77"/>
      <c r="D120" s="170" t="s">
        <v>288</v>
      </c>
      <c r="E120" s="260">
        <v>24</v>
      </c>
      <c r="F120" s="109"/>
      <c r="G120" s="110"/>
      <c r="H120" s="110"/>
      <c r="I120" s="109">
        <v>20</v>
      </c>
      <c r="J120" s="109">
        <v>4</v>
      </c>
      <c r="K120" s="256"/>
      <c r="L120" s="123"/>
      <c r="M120" s="123"/>
      <c r="N120" s="123"/>
      <c r="O120" s="136"/>
      <c r="S120" s="124"/>
      <c r="T120" s="131"/>
      <c r="U120" s="155"/>
      <c r="V120" s="98"/>
      <c r="W120" s="82"/>
      <c r="X120" s="98"/>
      <c r="Y120" s="83"/>
      <c r="Z120" s="433">
        <f t="shared" si="16"/>
        <v>24</v>
      </c>
      <c r="AA120" s="433">
        <f t="shared" si="21"/>
        <v>0</v>
      </c>
    </row>
    <row r="121" spans="1:27" ht="15" customHeight="1" x14ac:dyDescent="0.2">
      <c r="A121" s="77"/>
      <c r="B121" s="227"/>
      <c r="C121" s="77"/>
      <c r="D121" s="170"/>
      <c r="E121" s="260"/>
      <c r="F121" s="109"/>
      <c r="G121" s="110"/>
      <c r="H121" s="110"/>
      <c r="I121" s="129"/>
      <c r="J121" s="137"/>
      <c r="K121" s="256"/>
      <c r="L121" s="123"/>
      <c r="M121" s="123"/>
      <c r="N121" s="123"/>
      <c r="O121" s="136"/>
      <c r="S121" s="124"/>
      <c r="T121" s="131"/>
      <c r="U121" s="155"/>
      <c r="V121" s="98"/>
      <c r="W121" s="82"/>
      <c r="X121" s="98"/>
      <c r="Y121" s="83"/>
      <c r="Z121" s="433">
        <f t="shared" si="16"/>
        <v>0</v>
      </c>
      <c r="AA121" s="433">
        <f t="shared" si="21"/>
        <v>0</v>
      </c>
    </row>
    <row r="122" spans="1:27" ht="15" customHeight="1" x14ac:dyDescent="0.2">
      <c r="A122" s="77" t="s">
        <v>65</v>
      </c>
      <c r="B122" s="497" t="s">
        <v>286</v>
      </c>
      <c r="C122" s="862"/>
      <c r="D122" s="499" t="s">
        <v>451</v>
      </c>
      <c r="E122" s="293">
        <v>86</v>
      </c>
      <c r="F122" s="109"/>
      <c r="G122" s="110"/>
      <c r="H122" s="110"/>
      <c r="I122" s="129"/>
      <c r="J122" s="942">
        <f>SUM(J123:J124)</f>
        <v>43</v>
      </c>
      <c r="K122" s="70">
        <f>SUM(K123:K124)</f>
        <v>43</v>
      </c>
      <c r="L122" s="122"/>
      <c r="M122" s="159"/>
      <c r="N122" s="123"/>
      <c r="O122" s="136"/>
      <c r="S122" s="124"/>
      <c r="T122" s="131"/>
      <c r="U122" s="155"/>
      <c r="V122" s="98"/>
      <c r="W122" s="82"/>
      <c r="X122" s="98"/>
      <c r="Y122" s="83"/>
      <c r="Z122" s="433">
        <f t="shared" si="16"/>
        <v>86</v>
      </c>
      <c r="AA122" s="433">
        <f t="shared" si="21"/>
        <v>0</v>
      </c>
    </row>
    <row r="123" spans="1:27" ht="15" customHeight="1" x14ac:dyDescent="0.2">
      <c r="A123" s="77"/>
      <c r="B123" s="227"/>
      <c r="C123" s="77"/>
      <c r="D123" s="170" t="s">
        <v>412</v>
      </c>
      <c r="E123" s="260">
        <v>80</v>
      </c>
      <c r="F123" s="109"/>
      <c r="G123" s="110"/>
      <c r="H123" s="110"/>
      <c r="I123" s="129"/>
      <c r="J123" s="943">
        <v>37</v>
      </c>
      <c r="K123" s="123">
        <v>43</v>
      </c>
      <c r="L123" s="122"/>
      <c r="M123" s="159"/>
      <c r="N123" s="123"/>
      <c r="O123" s="136"/>
      <c r="S123" s="124"/>
      <c r="T123" s="131"/>
      <c r="U123" s="155"/>
      <c r="V123" s="98"/>
      <c r="W123" s="82"/>
      <c r="X123" s="98"/>
      <c r="Y123" s="83"/>
      <c r="Z123" s="433">
        <f t="shared" si="16"/>
        <v>80</v>
      </c>
      <c r="AA123" s="433">
        <f t="shared" si="21"/>
        <v>0</v>
      </c>
    </row>
    <row r="124" spans="1:27" ht="15" customHeight="1" x14ac:dyDescent="0.2">
      <c r="A124" s="77"/>
      <c r="B124" s="227"/>
      <c r="C124" s="77"/>
      <c r="D124" s="170" t="s">
        <v>413</v>
      </c>
      <c r="E124" s="260">
        <v>6</v>
      </c>
      <c r="F124" s="109"/>
      <c r="G124" s="110"/>
      <c r="H124" s="110"/>
      <c r="I124" s="129"/>
      <c r="J124" s="943">
        <v>6</v>
      </c>
      <c r="K124" s="123">
        <v>0</v>
      </c>
      <c r="L124" s="122"/>
      <c r="M124" s="159"/>
      <c r="N124" s="123"/>
      <c r="O124" s="136"/>
      <c r="S124" s="124"/>
      <c r="T124" s="131"/>
      <c r="U124" s="155"/>
      <c r="V124" s="98"/>
      <c r="W124" s="82"/>
      <c r="X124" s="98"/>
      <c r="Y124" s="83"/>
      <c r="Z124" s="433">
        <f t="shared" si="16"/>
        <v>6</v>
      </c>
      <c r="AA124" s="433">
        <f t="shared" si="21"/>
        <v>0</v>
      </c>
    </row>
    <row r="125" spans="1:27" ht="15" customHeight="1" x14ac:dyDescent="0.2">
      <c r="A125" s="77"/>
      <c r="B125" s="227"/>
      <c r="C125" s="77"/>
      <c r="D125" s="170"/>
      <c r="E125" s="260"/>
      <c r="F125" s="109"/>
      <c r="G125" s="110"/>
      <c r="H125" s="110"/>
      <c r="I125" s="129"/>
      <c r="J125" s="137"/>
      <c r="K125" s="256"/>
      <c r="L125" s="123"/>
      <c r="M125" s="123"/>
      <c r="N125" s="123"/>
      <c r="O125" s="136"/>
      <c r="S125" s="124"/>
      <c r="T125" s="131"/>
      <c r="U125" s="155"/>
      <c r="V125" s="98"/>
      <c r="W125" s="82"/>
      <c r="X125" s="98"/>
      <c r="Y125" s="83"/>
      <c r="Z125" s="433">
        <f t="shared" si="16"/>
        <v>0</v>
      </c>
      <c r="AA125" s="433">
        <f t="shared" si="21"/>
        <v>0</v>
      </c>
    </row>
    <row r="126" spans="1:27" ht="15" customHeight="1" x14ac:dyDescent="0.2">
      <c r="A126" s="142" t="s">
        <v>65</v>
      </c>
      <c r="B126" s="504" t="s">
        <v>399</v>
      </c>
      <c r="C126" s="854"/>
      <c r="D126" s="499" t="s">
        <v>499</v>
      </c>
      <c r="E126" s="293">
        <f>SUM(E127:E128)</f>
        <v>205</v>
      </c>
      <c r="F126" s="356"/>
      <c r="G126" s="110"/>
      <c r="H126" s="110"/>
      <c r="I126" s="80"/>
      <c r="J126" s="78"/>
      <c r="K126" s="390"/>
      <c r="L126" s="70">
        <f>SUM(L127:L128)</f>
        <v>53</v>
      </c>
      <c r="M126" s="70">
        <f t="shared" ref="M126:O126" si="22">SUM(M127:M128)</f>
        <v>53</v>
      </c>
      <c r="N126" s="70">
        <f t="shared" si="22"/>
        <v>53</v>
      </c>
      <c r="O126" s="97">
        <f t="shared" si="22"/>
        <v>46</v>
      </c>
      <c r="S126" s="124"/>
      <c r="T126" s="134"/>
      <c r="U126" s="155"/>
      <c r="V126" s="98"/>
      <c r="W126" s="82"/>
      <c r="X126" s="98"/>
      <c r="Y126" s="83"/>
      <c r="Z126" s="433">
        <f t="shared" si="16"/>
        <v>205</v>
      </c>
      <c r="AA126" s="433">
        <f t="shared" si="21"/>
        <v>0</v>
      </c>
    </row>
    <row r="127" spans="1:27" ht="15" customHeight="1" x14ac:dyDescent="0.2">
      <c r="A127" s="142"/>
      <c r="B127" s="227"/>
      <c r="C127" s="77"/>
      <c r="D127" s="170" t="s">
        <v>277</v>
      </c>
      <c r="E127" s="260">
        <v>131</v>
      </c>
      <c r="F127" s="109"/>
      <c r="G127" s="110"/>
      <c r="H127" s="110"/>
      <c r="I127" s="129"/>
      <c r="J127" s="137"/>
      <c r="K127" s="292"/>
      <c r="L127" s="123">
        <v>33</v>
      </c>
      <c r="M127" s="123">
        <v>33</v>
      </c>
      <c r="N127" s="123">
        <v>33</v>
      </c>
      <c r="O127" s="136">
        <v>32</v>
      </c>
      <c r="S127" s="124"/>
      <c r="T127" s="131"/>
      <c r="U127" s="153"/>
      <c r="V127" s="98"/>
      <c r="W127" s="82"/>
      <c r="X127" s="98"/>
      <c r="Y127" s="83"/>
      <c r="Z127" s="433">
        <f t="shared" si="16"/>
        <v>131</v>
      </c>
      <c r="AA127" s="433">
        <f t="shared" si="21"/>
        <v>0</v>
      </c>
    </row>
    <row r="128" spans="1:27" ht="15" customHeight="1" x14ac:dyDescent="0.2">
      <c r="A128" s="142"/>
      <c r="B128" s="227"/>
      <c r="C128" s="77"/>
      <c r="D128" s="170" t="s">
        <v>278</v>
      </c>
      <c r="E128" s="260">
        <v>74</v>
      </c>
      <c r="F128" s="109"/>
      <c r="G128" s="110"/>
      <c r="H128" s="110"/>
      <c r="I128" s="129"/>
      <c r="J128" s="137"/>
      <c r="K128" s="292"/>
      <c r="L128" s="123">
        <v>20</v>
      </c>
      <c r="M128" s="123">
        <v>20</v>
      </c>
      <c r="N128" s="123">
        <v>20</v>
      </c>
      <c r="O128" s="136">
        <v>14</v>
      </c>
      <c r="S128" s="124"/>
      <c r="T128" s="131"/>
      <c r="U128" s="153"/>
      <c r="V128" s="98"/>
      <c r="W128" s="82"/>
      <c r="X128" s="98"/>
      <c r="Y128" s="83"/>
      <c r="Z128" s="433">
        <f t="shared" si="16"/>
        <v>74</v>
      </c>
      <c r="AA128" s="433">
        <f t="shared" si="21"/>
        <v>0</v>
      </c>
    </row>
    <row r="129" spans="1:27" ht="15" customHeight="1" x14ac:dyDescent="0.2">
      <c r="A129" s="77"/>
      <c r="B129" s="227"/>
      <c r="C129" s="77"/>
      <c r="D129" s="170"/>
      <c r="E129" s="260"/>
      <c r="F129" s="109"/>
      <c r="G129" s="110"/>
      <c r="H129" s="110"/>
      <c r="I129" s="129"/>
      <c r="J129" s="137"/>
      <c r="K129" s="256"/>
      <c r="L129" s="123"/>
      <c r="M129" s="123"/>
      <c r="N129" s="123"/>
      <c r="O129" s="136"/>
      <c r="S129" s="124"/>
      <c r="T129" s="131"/>
      <c r="U129" s="155"/>
      <c r="V129" s="98"/>
      <c r="W129" s="82"/>
      <c r="X129" s="98"/>
      <c r="Y129" s="83"/>
      <c r="Z129" s="433">
        <f t="shared" si="16"/>
        <v>0</v>
      </c>
      <c r="AA129" s="433">
        <f t="shared" si="21"/>
        <v>0</v>
      </c>
    </row>
    <row r="130" spans="1:27" ht="15" customHeight="1" x14ac:dyDescent="0.2">
      <c r="A130" s="142" t="s">
        <v>65</v>
      </c>
      <c r="B130" s="504" t="s">
        <v>1</v>
      </c>
      <c r="C130" s="854"/>
      <c r="D130" s="499" t="s">
        <v>452</v>
      </c>
      <c r="E130" s="293">
        <v>130</v>
      </c>
      <c r="F130" s="356"/>
      <c r="G130" s="413"/>
      <c r="H130" s="110"/>
      <c r="I130" s="109"/>
      <c r="J130" s="137"/>
      <c r="K130" s="292"/>
      <c r="L130" s="123"/>
      <c r="M130" s="70"/>
      <c r="N130" s="70"/>
      <c r="O130" s="69"/>
      <c r="P130" s="133"/>
      <c r="Q130" s="133"/>
      <c r="R130" s="133">
        <v>30</v>
      </c>
      <c r="S130" s="71">
        <v>50</v>
      </c>
      <c r="T130" s="201">
        <v>50</v>
      </c>
      <c r="U130" s="155"/>
      <c r="V130" s="98"/>
      <c r="W130" s="82"/>
      <c r="X130" s="98"/>
      <c r="Y130" s="83"/>
      <c r="Z130" s="433">
        <f t="shared" si="16"/>
        <v>130</v>
      </c>
      <c r="AA130" s="433">
        <f t="shared" si="21"/>
        <v>0</v>
      </c>
    </row>
    <row r="131" spans="1:27" ht="15" customHeight="1" x14ac:dyDescent="0.2">
      <c r="A131" s="142"/>
      <c r="B131" s="504"/>
      <c r="C131" s="77"/>
      <c r="D131" s="499"/>
      <c r="E131" s="260"/>
      <c r="F131" s="109"/>
      <c r="G131" s="413"/>
      <c r="H131" s="110"/>
      <c r="I131" s="109"/>
      <c r="J131" s="137"/>
      <c r="K131" s="292"/>
      <c r="L131" s="123"/>
      <c r="M131" s="123"/>
      <c r="N131" s="123"/>
      <c r="O131" s="136"/>
      <c r="S131" s="124"/>
      <c r="T131" s="131"/>
      <c r="U131" s="153"/>
      <c r="V131" s="98"/>
      <c r="W131" s="82"/>
      <c r="X131" s="98"/>
      <c r="Y131" s="83"/>
      <c r="Z131" s="433">
        <f t="shared" si="16"/>
        <v>0</v>
      </c>
      <c r="AA131" s="433">
        <f t="shared" si="21"/>
        <v>0</v>
      </c>
    </row>
    <row r="132" spans="1:27" ht="15" customHeight="1" x14ac:dyDescent="0.2">
      <c r="A132" s="142" t="s">
        <v>349</v>
      </c>
      <c r="B132" s="227" t="s">
        <v>348</v>
      </c>
      <c r="C132" s="843"/>
      <c r="D132" s="499" t="s">
        <v>598</v>
      </c>
      <c r="E132" s="255">
        <v>89</v>
      </c>
      <c r="F132" s="109"/>
      <c r="G132" s="110"/>
      <c r="H132" s="110"/>
      <c r="I132" s="129"/>
      <c r="J132" s="137"/>
      <c r="K132" s="292"/>
      <c r="L132" s="494">
        <v>20</v>
      </c>
      <c r="M132" s="70">
        <v>40</v>
      </c>
      <c r="N132" s="70">
        <v>29</v>
      </c>
      <c r="O132" s="136"/>
      <c r="T132" s="131"/>
      <c r="U132" s="155"/>
      <c r="V132" s="98"/>
      <c r="W132" s="82"/>
      <c r="X132" s="98"/>
      <c r="Y132" s="83"/>
      <c r="Z132" s="433">
        <f t="shared" si="16"/>
        <v>89</v>
      </c>
      <c r="AA132" s="433">
        <f t="shared" si="21"/>
        <v>0</v>
      </c>
    </row>
    <row r="133" spans="1:27" ht="15" customHeight="1" x14ac:dyDescent="0.2">
      <c r="A133" s="142"/>
      <c r="B133" s="227"/>
      <c r="C133" s="77"/>
      <c r="D133" s="170" t="s">
        <v>346</v>
      </c>
      <c r="E133" s="258">
        <v>59</v>
      </c>
      <c r="F133" s="109"/>
      <c r="G133" s="110"/>
      <c r="H133" s="110"/>
      <c r="I133" s="129"/>
      <c r="J133" s="137"/>
      <c r="K133" s="292"/>
      <c r="L133" s="511">
        <v>10</v>
      </c>
      <c r="M133" s="123">
        <v>30</v>
      </c>
      <c r="N133" s="123">
        <v>19</v>
      </c>
      <c r="O133" s="136"/>
      <c r="T133" s="131"/>
      <c r="U133" s="155"/>
      <c r="V133" s="98"/>
      <c r="W133" s="82"/>
      <c r="X133" s="98"/>
      <c r="Y133" s="83"/>
      <c r="Z133" s="433">
        <f t="shared" si="16"/>
        <v>59</v>
      </c>
      <c r="AA133" s="433">
        <f t="shared" si="21"/>
        <v>0</v>
      </c>
    </row>
    <row r="134" spans="1:27" ht="15" customHeight="1" x14ac:dyDescent="0.2">
      <c r="A134" s="142"/>
      <c r="B134" s="227"/>
      <c r="C134" s="77"/>
      <c r="D134" s="170" t="s">
        <v>347</v>
      </c>
      <c r="E134" s="258">
        <v>30</v>
      </c>
      <c r="F134" s="109"/>
      <c r="G134" s="110"/>
      <c r="H134" s="110"/>
      <c r="I134" s="129"/>
      <c r="J134" s="137"/>
      <c r="K134" s="292"/>
      <c r="L134" s="511">
        <v>10</v>
      </c>
      <c r="M134" s="123">
        <v>10</v>
      </c>
      <c r="N134" s="123">
        <v>10</v>
      </c>
      <c r="O134" s="136"/>
      <c r="T134" s="131"/>
      <c r="U134" s="155"/>
      <c r="V134" s="98"/>
      <c r="W134" s="82"/>
      <c r="X134" s="98"/>
      <c r="Y134" s="83"/>
      <c r="Z134" s="433">
        <f t="shared" si="16"/>
        <v>30</v>
      </c>
      <c r="AA134" s="433">
        <f t="shared" si="21"/>
        <v>0</v>
      </c>
    </row>
    <row r="135" spans="1:27" ht="15" customHeight="1" x14ac:dyDescent="0.2">
      <c r="A135" s="142"/>
      <c r="B135" s="227"/>
      <c r="C135" s="77"/>
      <c r="D135" s="170"/>
      <c r="E135" s="258"/>
      <c r="F135" s="109"/>
      <c r="G135" s="110"/>
      <c r="H135" s="110"/>
      <c r="I135" s="129"/>
      <c r="J135" s="137"/>
      <c r="K135" s="256"/>
      <c r="L135" s="123"/>
      <c r="M135" s="123"/>
      <c r="N135" s="123"/>
      <c r="O135" s="136"/>
      <c r="S135" s="124"/>
      <c r="T135" s="131"/>
      <c r="U135" s="155"/>
      <c r="V135" s="98"/>
      <c r="W135" s="82"/>
      <c r="X135" s="98"/>
      <c r="Y135" s="83"/>
      <c r="Z135" s="433">
        <f t="shared" si="16"/>
        <v>0</v>
      </c>
      <c r="AA135" s="433">
        <f t="shared" si="21"/>
        <v>0</v>
      </c>
    </row>
    <row r="136" spans="1:27" ht="15" customHeight="1" x14ac:dyDescent="0.2">
      <c r="A136" s="77" t="s">
        <v>68</v>
      </c>
      <c r="B136" s="174" t="s">
        <v>252</v>
      </c>
      <c r="C136" s="861"/>
      <c r="D136" s="858" t="s">
        <v>80</v>
      </c>
      <c r="E136" s="293">
        <v>11</v>
      </c>
      <c r="F136" s="61"/>
      <c r="G136" s="61"/>
      <c r="H136" s="61">
        <v>2</v>
      </c>
      <c r="I136" s="80">
        <v>0</v>
      </c>
      <c r="J136" s="61">
        <v>0</v>
      </c>
      <c r="K136" s="292">
        <v>9</v>
      </c>
      <c r="L136" s="123"/>
      <c r="M136" s="123"/>
      <c r="N136" s="123"/>
      <c r="O136" s="130"/>
      <c r="S136" s="124"/>
      <c r="T136" s="134"/>
      <c r="U136" s="155"/>
      <c r="V136" s="98"/>
      <c r="W136" s="82"/>
      <c r="X136" s="98"/>
      <c r="Y136" s="83"/>
      <c r="Z136" s="433">
        <f t="shared" si="16"/>
        <v>11</v>
      </c>
      <c r="AA136" s="433">
        <f t="shared" si="21"/>
        <v>0</v>
      </c>
    </row>
    <row r="137" spans="1:27" ht="15" customHeight="1" x14ac:dyDescent="0.2">
      <c r="A137" s="77" t="s">
        <v>66</v>
      </c>
      <c r="B137" s="504" t="s">
        <v>102</v>
      </c>
      <c r="C137" s="854"/>
      <c r="D137" s="170" t="s">
        <v>110</v>
      </c>
      <c r="E137" s="293">
        <v>10</v>
      </c>
      <c r="F137" s="61"/>
      <c r="G137" s="61"/>
      <c r="H137" s="61">
        <v>3</v>
      </c>
      <c r="I137" s="80">
        <v>0</v>
      </c>
      <c r="J137" s="61">
        <v>7</v>
      </c>
      <c r="K137" s="292"/>
      <c r="L137" s="123"/>
      <c r="M137" s="123"/>
      <c r="N137" s="123"/>
      <c r="O137" s="130"/>
      <c r="S137" s="124"/>
      <c r="T137" s="134"/>
      <c r="U137" s="155"/>
      <c r="V137" s="98"/>
      <c r="W137" s="82"/>
      <c r="X137" s="98"/>
      <c r="Y137" s="83"/>
      <c r="Z137" s="433">
        <f t="shared" ref="Z137:Z142" si="23">SUM(F137:W137)</f>
        <v>10</v>
      </c>
      <c r="AA137" s="433">
        <f t="shared" ref="AA137:AA142" si="24">SUM(Z137-E137)</f>
        <v>0</v>
      </c>
    </row>
    <row r="138" spans="1:27" ht="15" customHeight="1" x14ac:dyDescent="0.2">
      <c r="A138" s="77" t="s">
        <v>382</v>
      </c>
      <c r="B138" s="504" t="s">
        <v>381</v>
      </c>
      <c r="C138" s="854"/>
      <c r="D138" s="167" t="s">
        <v>380</v>
      </c>
      <c r="E138" s="293">
        <v>11</v>
      </c>
      <c r="F138" s="109"/>
      <c r="G138" s="110"/>
      <c r="H138" s="110"/>
      <c r="I138" s="129"/>
      <c r="J138" s="80">
        <v>11</v>
      </c>
      <c r="K138" s="390"/>
      <c r="L138" s="123"/>
      <c r="M138" s="123"/>
      <c r="N138" s="123"/>
      <c r="O138" s="130"/>
      <c r="S138" s="124"/>
      <c r="T138" s="134"/>
      <c r="U138" s="155"/>
      <c r="V138" s="98"/>
      <c r="W138" s="82"/>
      <c r="X138" s="98"/>
      <c r="Y138" s="83"/>
      <c r="Z138" s="433">
        <f t="shared" si="23"/>
        <v>11</v>
      </c>
      <c r="AA138" s="433">
        <f t="shared" si="24"/>
        <v>0</v>
      </c>
    </row>
    <row r="139" spans="1:27" ht="15" customHeight="1" x14ac:dyDescent="0.2">
      <c r="A139" s="77"/>
      <c r="B139" s="504"/>
      <c r="C139" s="77"/>
      <c r="D139" s="167"/>
      <c r="E139" s="260"/>
      <c r="F139" s="109"/>
      <c r="G139" s="110"/>
      <c r="H139" s="110"/>
      <c r="I139" s="129"/>
      <c r="J139" s="137"/>
      <c r="K139" s="292"/>
      <c r="L139" s="123"/>
      <c r="M139" s="123"/>
      <c r="N139" s="123"/>
      <c r="O139" s="136"/>
      <c r="S139" s="124"/>
      <c r="T139" s="131"/>
      <c r="U139" s="153"/>
      <c r="V139" s="98"/>
      <c r="W139" s="82"/>
      <c r="X139" s="98"/>
      <c r="Y139" s="83"/>
      <c r="Z139" s="433">
        <f t="shared" si="23"/>
        <v>0</v>
      </c>
      <c r="AA139" s="433">
        <f t="shared" si="24"/>
        <v>0</v>
      </c>
    </row>
    <row r="140" spans="1:27" ht="15" customHeight="1" x14ac:dyDescent="0.2">
      <c r="A140" s="77"/>
      <c r="B140" s="504"/>
      <c r="C140" s="77"/>
      <c r="D140" s="499" t="s">
        <v>30</v>
      </c>
      <c r="E140" s="1003">
        <f>SUM(F140:J140)</f>
        <v>55</v>
      </c>
      <c r="F140" s="61">
        <v>14</v>
      </c>
      <c r="G140" s="61">
        <v>5</v>
      </c>
      <c r="H140" s="61">
        <v>5</v>
      </c>
      <c r="I140" s="80">
        <v>20</v>
      </c>
      <c r="J140" s="80">
        <v>11</v>
      </c>
      <c r="K140" s="292"/>
      <c r="L140" s="123"/>
      <c r="M140" s="123"/>
      <c r="N140" s="123"/>
      <c r="O140" s="130"/>
      <c r="S140" s="124"/>
      <c r="T140" s="134"/>
      <c r="U140" s="155"/>
      <c r="V140" s="98"/>
      <c r="W140" s="82"/>
      <c r="X140" s="98"/>
      <c r="Y140" s="83"/>
      <c r="Z140" s="433">
        <f t="shared" si="23"/>
        <v>55</v>
      </c>
      <c r="AA140" s="433">
        <f t="shared" si="24"/>
        <v>0</v>
      </c>
    </row>
    <row r="141" spans="1:27" s="554" customFormat="1" ht="15" customHeight="1" x14ac:dyDescent="0.2">
      <c r="A141" s="548"/>
      <c r="B141" s="856"/>
      <c r="C141" s="548"/>
      <c r="D141" s="859" t="s">
        <v>335</v>
      </c>
      <c r="E141" s="293">
        <v>30</v>
      </c>
      <c r="F141" s="61"/>
      <c r="G141" s="78"/>
      <c r="H141" s="61"/>
      <c r="I141" s="61"/>
      <c r="J141" s="78"/>
      <c r="K141" s="390">
        <v>6</v>
      </c>
      <c r="L141" s="70">
        <v>6</v>
      </c>
      <c r="M141" s="70">
        <v>6</v>
      </c>
      <c r="N141" s="70">
        <v>6</v>
      </c>
      <c r="O141" s="907">
        <v>6</v>
      </c>
      <c r="P141" s="550"/>
      <c r="Q141" s="550"/>
      <c r="R141" s="550"/>
      <c r="S141" s="550"/>
      <c r="T141" s="549"/>
      <c r="U141" s="153"/>
      <c r="V141" s="98"/>
      <c r="W141" s="551"/>
      <c r="X141" s="552"/>
      <c r="Y141" s="553"/>
      <c r="Z141" s="433">
        <f t="shared" si="23"/>
        <v>30</v>
      </c>
      <c r="AA141" s="433">
        <f t="shared" si="24"/>
        <v>0</v>
      </c>
    </row>
    <row r="142" spans="1:27" s="521" customFormat="1" ht="15" customHeight="1" x14ac:dyDescent="0.2">
      <c r="A142" s="513"/>
      <c r="B142" s="855"/>
      <c r="C142" s="513"/>
      <c r="D142" s="857" t="s">
        <v>179</v>
      </c>
      <c r="E142" s="514">
        <f>SUM(K142:O142)</f>
        <v>20</v>
      </c>
      <c r="F142" s="270"/>
      <c r="G142" s="270"/>
      <c r="H142" s="61"/>
      <c r="I142" s="61"/>
      <c r="J142" s="270"/>
      <c r="K142" s="1005">
        <v>4</v>
      </c>
      <c r="L142" s="1006">
        <v>4</v>
      </c>
      <c r="M142" s="1006">
        <v>4</v>
      </c>
      <c r="N142" s="1006">
        <v>4</v>
      </c>
      <c r="O142" s="1007">
        <v>4</v>
      </c>
      <c r="P142" s="556"/>
      <c r="Q142" s="556"/>
      <c r="R142" s="556"/>
      <c r="S142" s="556"/>
      <c r="T142" s="555"/>
      <c r="U142" s="517"/>
      <c r="V142" s="518"/>
      <c r="W142" s="519"/>
      <c r="X142" s="518"/>
      <c r="Y142" s="520"/>
      <c r="Z142" s="433">
        <f t="shared" si="23"/>
        <v>20</v>
      </c>
      <c r="AA142" s="433">
        <f t="shared" si="24"/>
        <v>0</v>
      </c>
    </row>
    <row r="143" spans="1:27" s="554" customFormat="1" ht="15" customHeight="1" x14ac:dyDescent="0.2">
      <c r="A143" s="548"/>
      <c r="B143" s="856"/>
      <c r="C143" s="860"/>
      <c r="D143" s="857" t="s">
        <v>178</v>
      </c>
      <c r="E143" s="514">
        <f>SUM(M143:W143)</f>
        <v>64</v>
      </c>
      <c r="F143" s="61"/>
      <c r="G143" s="78"/>
      <c r="H143" s="78"/>
      <c r="I143" s="61"/>
      <c r="J143" s="78"/>
      <c r="K143" s="390"/>
      <c r="L143" s="271"/>
      <c r="M143" s="271"/>
      <c r="N143" s="271"/>
      <c r="O143" s="924"/>
      <c r="P143" s="270">
        <v>8</v>
      </c>
      <c r="Q143" s="270">
        <v>8</v>
      </c>
      <c r="R143" s="270">
        <v>8</v>
      </c>
      <c r="S143" s="270">
        <v>8</v>
      </c>
      <c r="T143" s="516">
        <v>8</v>
      </c>
      <c r="U143" s="557">
        <v>8</v>
      </c>
      <c r="V143" s="411">
        <v>8</v>
      </c>
      <c r="W143" s="410">
        <v>8</v>
      </c>
      <c r="X143" s="411"/>
      <c r="Y143" s="412"/>
      <c r="Z143" s="433">
        <f t="shared" ref="Z143" si="25">SUM(F143:W143)</f>
        <v>64</v>
      </c>
      <c r="AA143" s="433">
        <f t="shared" ref="AA143" si="26">SUM(Z143-E143)</f>
        <v>0</v>
      </c>
    </row>
    <row r="144" spans="1:27" x14ac:dyDescent="0.2">
      <c r="A144" s="149"/>
      <c r="B144" s="149"/>
      <c r="C144" s="149"/>
      <c r="D144" s="149"/>
      <c r="E144" s="119"/>
      <c r="F144" s="119"/>
      <c r="G144" s="119"/>
      <c r="H144" s="119"/>
      <c r="I144" s="486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Z144" s="433"/>
      <c r="AA144" s="433"/>
    </row>
    <row r="145" spans="1:27" x14ac:dyDescent="0.2">
      <c r="A145" s="98"/>
      <c r="B145" s="98"/>
      <c r="C145" s="98"/>
      <c r="D145" s="98"/>
      <c r="E145" s="124"/>
      <c r="F145" s="124"/>
      <c r="G145" s="124"/>
      <c r="H145" s="124"/>
      <c r="I145" s="558"/>
      <c r="J145" s="124"/>
      <c r="K145" s="124"/>
      <c r="L145" s="124"/>
      <c r="M145" s="124"/>
      <c r="N145" s="124"/>
      <c r="O145" s="124"/>
      <c r="P145" s="124"/>
      <c r="Q145" s="124"/>
      <c r="R145" s="124"/>
      <c r="S145" s="124"/>
      <c r="T145" s="124"/>
      <c r="Z145" s="433"/>
      <c r="AA145" s="433"/>
    </row>
  </sheetData>
  <mergeCells count="1">
    <mergeCell ref="K1:O1"/>
  </mergeCells>
  <phoneticPr fontId="1" type="noConversion"/>
  <pageMargins left="0.75" right="0.75" top="1" bottom="1" header="0.5" footer="0.5"/>
  <pageSetup paperSize="8" scale="64" fitToHeight="2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0"/>
  <sheetViews>
    <sheetView topLeftCell="A34" zoomScale="70" zoomScaleNormal="70" workbookViewId="0">
      <selection activeCell="P84" sqref="P84"/>
    </sheetView>
  </sheetViews>
  <sheetFormatPr defaultColWidth="9.140625" defaultRowHeight="12" x14ac:dyDescent="0.2"/>
  <cols>
    <col min="1" max="1" width="9.85546875" style="13" customWidth="1"/>
    <col min="2" max="2" width="15.7109375" style="643" bestFit="1" customWidth="1"/>
    <col min="3" max="3" width="43.5703125" style="643" customWidth="1"/>
    <col min="4" max="7" width="9.140625" style="571"/>
    <col min="8" max="8" width="9.140625" style="644"/>
    <col min="9" max="19" width="9.140625" style="571"/>
    <col min="20" max="24" width="9.140625" style="13"/>
    <col min="25" max="25" width="7.7109375" style="571" bestFit="1" customWidth="1"/>
    <col min="26" max="26" width="8" style="571" bestFit="1" customWidth="1"/>
    <col min="27" max="16384" width="9.140625" style="13"/>
  </cols>
  <sheetData>
    <row r="1" spans="1:26" s="560" customFormat="1" ht="30" customHeight="1" x14ac:dyDescent="0.2">
      <c r="B1" s="561"/>
      <c r="C1" s="561"/>
      <c r="D1" s="880"/>
      <c r="E1" s="305"/>
      <c r="F1" s="305"/>
      <c r="G1" s="305"/>
      <c r="H1" s="562"/>
      <c r="I1" s="306"/>
      <c r="J1" s="1035" t="s">
        <v>601</v>
      </c>
      <c r="K1" s="1035"/>
      <c r="L1" s="1035"/>
      <c r="M1" s="1035"/>
      <c r="N1" s="1035"/>
      <c r="O1" s="561"/>
      <c r="P1" s="561"/>
      <c r="Q1" s="561"/>
      <c r="R1" s="561"/>
      <c r="S1" s="561"/>
    </row>
    <row r="2" spans="1:26" ht="15" customHeight="1" x14ac:dyDescent="0.2">
      <c r="A2" s="563" t="s">
        <v>40</v>
      </c>
      <c r="B2" s="14" t="s">
        <v>6</v>
      </c>
      <c r="C2" s="564" t="s">
        <v>2</v>
      </c>
      <c r="D2" s="430" t="s">
        <v>7</v>
      </c>
      <c r="E2" s="16" t="s">
        <v>8</v>
      </c>
      <c r="F2" s="16" t="s">
        <v>9</v>
      </c>
      <c r="G2" s="17" t="s">
        <v>10</v>
      </c>
      <c r="H2" s="17" t="s">
        <v>11</v>
      </c>
      <c r="I2" s="940" t="s">
        <v>12</v>
      </c>
      <c r="J2" s="19" t="s">
        <v>13</v>
      </c>
      <c r="K2" s="20" t="s">
        <v>14</v>
      </c>
      <c r="L2" s="20" t="s">
        <v>15</v>
      </c>
      <c r="M2" s="20" t="s">
        <v>16</v>
      </c>
      <c r="N2" s="18" t="s">
        <v>17</v>
      </c>
      <c r="O2" s="22" t="s">
        <v>18</v>
      </c>
      <c r="P2" s="22" t="s">
        <v>19</v>
      </c>
      <c r="Q2" s="22" t="s">
        <v>20</v>
      </c>
      <c r="R2" s="22" t="s">
        <v>21</v>
      </c>
      <c r="S2" s="21" t="s">
        <v>22</v>
      </c>
      <c r="T2" s="23" t="s">
        <v>119</v>
      </c>
      <c r="U2" s="22" t="s">
        <v>120</v>
      </c>
      <c r="V2" s="24" t="s">
        <v>121</v>
      </c>
      <c r="W2" s="22" t="s">
        <v>122</v>
      </c>
      <c r="X2" s="21" t="s">
        <v>124</v>
      </c>
      <c r="Y2" s="565" t="s">
        <v>259</v>
      </c>
      <c r="Z2" s="565" t="s">
        <v>258</v>
      </c>
    </row>
    <row r="3" spans="1:26" ht="15" customHeight="1" x14ac:dyDescent="0.2">
      <c r="A3" s="566"/>
      <c r="B3" s="26"/>
      <c r="C3" s="469"/>
      <c r="D3" s="293"/>
      <c r="E3" s="341"/>
      <c r="F3" s="341"/>
      <c r="G3" s="61"/>
      <c r="H3" s="61"/>
      <c r="I3" s="996"/>
      <c r="J3" s="432"/>
      <c r="K3" s="70"/>
      <c r="L3" s="70"/>
      <c r="M3" s="70"/>
      <c r="N3" s="69"/>
      <c r="O3" s="71"/>
      <c r="P3" s="71"/>
      <c r="Q3" s="71"/>
      <c r="R3" s="71"/>
      <c r="S3" s="36"/>
      <c r="T3" s="567"/>
      <c r="U3" s="568"/>
      <c r="V3" s="569"/>
      <c r="W3" s="568"/>
      <c r="X3" s="570"/>
    </row>
    <row r="4" spans="1:26" s="580" customFormat="1" ht="15" customHeight="1" x14ac:dyDescent="0.2">
      <c r="A4" s="142"/>
      <c r="B4" s="142"/>
      <c r="C4" s="572" t="s">
        <v>131</v>
      </c>
      <c r="D4" s="573">
        <f t="shared" ref="D4:V4" si="0">SUM(D51+D67+D32+D22+D78+D79+D81+D80+D75+D48+D44+D62+D71+D58+D36+D54+D40+D14+D18+D26)</f>
        <v>1000.75</v>
      </c>
      <c r="E4" s="574">
        <f t="shared" si="0"/>
        <v>44</v>
      </c>
      <c r="F4" s="574">
        <f t="shared" si="0"/>
        <v>42</v>
      </c>
      <c r="G4" s="574">
        <f t="shared" si="0"/>
        <v>39</v>
      </c>
      <c r="H4" s="574">
        <f t="shared" si="0"/>
        <v>67</v>
      </c>
      <c r="I4" s="574">
        <f t="shared" si="0"/>
        <v>125</v>
      </c>
      <c r="J4" s="575">
        <f t="shared" si="0"/>
        <v>121</v>
      </c>
      <c r="K4" s="576">
        <f t="shared" si="0"/>
        <v>108</v>
      </c>
      <c r="L4" s="576">
        <f t="shared" si="0"/>
        <v>87</v>
      </c>
      <c r="M4" s="576">
        <f t="shared" si="0"/>
        <v>57</v>
      </c>
      <c r="N4" s="931">
        <f t="shared" si="0"/>
        <v>47</v>
      </c>
      <c r="O4" s="440">
        <f t="shared" si="0"/>
        <v>33</v>
      </c>
      <c r="P4" s="440">
        <f t="shared" si="0"/>
        <v>33</v>
      </c>
      <c r="Q4" s="440">
        <f t="shared" si="0"/>
        <v>33</v>
      </c>
      <c r="R4" s="440">
        <f t="shared" si="0"/>
        <v>33</v>
      </c>
      <c r="S4" s="442">
        <f t="shared" si="0"/>
        <v>33</v>
      </c>
      <c r="T4" s="577">
        <f t="shared" si="0"/>
        <v>33</v>
      </c>
      <c r="U4" s="440">
        <f t="shared" si="0"/>
        <v>33</v>
      </c>
      <c r="V4" s="441">
        <f t="shared" si="0"/>
        <v>33</v>
      </c>
      <c r="W4" s="440"/>
      <c r="X4" s="325"/>
      <c r="Y4" s="578">
        <f>SUM(E4:V4)</f>
        <v>1001</v>
      </c>
      <c r="Z4" s="579">
        <f t="shared" ref="Z4:Z42" si="1">SUM(Y4)-D4</f>
        <v>0.25</v>
      </c>
    </row>
    <row r="5" spans="1:26" s="580" customFormat="1" ht="15" customHeight="1" x14ac:dyDescent="0.2">
      <c r="A5" s="77"/>
      <c r="B5" s="77"/>
      <c r="C5" s="572" t="s">
        <v>132</v>
      </c>
      <c r="D5" s="436">
        <f t="shared" ref="D5:V5" si="2">SUM(D11+D23+D68+D33+D76+D49+D45+D63+D27+D72+D59+D37+D55+D41+D15+D19)</f>
        <v>181.25</v>
      </c>
      <c r="E5" s="574">
        <f t="shared" si="2"/>
        <v>20</v>
      </c>
      <c r="F5" s="574">
        <f t="shared" si="2"/>
        <v>0</v>
      </c>
      <c r="G5" s="574">
        <f t="shared" si="2"/>
        <v>0</v>
      </c>
      <c r="H5" s="574">
        <f t="shared" si="2"/>
        <v>15</v>
      </c>
      <c r="I5" s="574">
        <f t="shared" si="2"/>
        <v>46</v>
      </c>
      <c r="J5" s="581">
        <f t="shared" si="2"/>
        <v>35</v>
      </c>
      <c r="K5" s="576">
        <f t="shared" si="2"/>
        <v>34</v>
      </c>
      <c r="L5" s="576">
        <f t="shared" si="2"/>
        <v>23</v>
      </c>
      <c r="M5" s="576">
        <f t="shared" si="2"/>
        <v>8</v>
      </c>
      <c r="N5" s="931">
        <f t="shared" si="2"/>
        <v>0</v>
      </c>
      <c r="O5" s="440">
        <f t="shared" si="2"/>
        <v>0</v>
      </c>
      <c r="P5" s="440">
        <f t="shared" si="2"/>
        <v>0</v>
      </c>
      <c r="Q5" s="440">
        <f t="shared" si="2"/>
        <v>0</v>
      </c>
      <c r="R5" s="440">
        <f t="shared" si="2"/>
        <v>0</v>
      </c>
      <c r="S5" s="442">
        <f t="shared" si="2"/>
        <v>0</v>
      </c>
      <c r="T5" s="577">
        <f t="shared" si="2"/>
        <v>0</v>
      </c>
      <c r="U5" s="440">
        <f t="shared" si="2"/>
        <v>0</v>
      </c>
      <c r="V5" s="441">
        <f t="shared" si="2"/>
        <v>0</v>
      </c>
      <c r="W5" s="440"/>
      <c r="X5" s="325"/>
      <c r="Y5" s="578">
        <f t="shared" ref="Y5:Y42" si="3">SUM(E5:V5)</f>
        <v>181</v>
      </c>
      <c r="Z5" s="579">
        <f t="shared" si="1"/>
        <v>-0.25</v>
      </c>
    </row>
    <row r="6" spans="1:26" s="580" customFormat="1" ht="15" customHeight="1" x14ac:dyDescent="0.2">
      <c r="A6" s="77"/>
      <c r="B6" s="77"/>
      <c r="C6" s="582" t="s">
        <v>103</v>
      </c>
      <c r="D6" s="529">
        <f>SUM(D4:D5)</f>
        <v>1182</v>
      </c>
      <c r="E6" s="207">
        <f t="shared" ref="E6:V6" si="4">SUM(E4:E5)</f>
        <v>64</v>
      </c>
      <c r="F6" s="207">
        <f t="shared" si="4"/>
        <v>42</v>
      </c>
      <c r="G6" s="207">
        <f t="shared" si="4"/>
        <v>39</v>
      </c>
      <c r="H6" s="207">
        <f t="shared" si="4"/>
        <v>82</v>
      </c>
      <c r="I6" s="207">
        <f>SUM(I4:I5)</f>
        <v>171</v>
      </c>
      <c r="J6" s="583">
        <f t="shared" si="4"/>
        <v>156</v>
      </c>
      <c r="K6" s="584">
        <f t="shared" si="4"/>
        <v>142</v>
      </c>
      <c r="L6" s="584">
        <f t="shared" si="4"/>
        <v>110</v>
      </c>
      <c r="M6" s="584">
        <f t="shared" si="4"/>
        <v>65</v>
      </c>
      <c r="N6" s="932">
        <f t="shared" si="4"/>
        <v>47</v>
      </c>
      <c r="O6" s="448">
        <f t="shared" si="4"/>
        <v>33</v>
      </c>
      <c r="P6" s="448">
        <f t="shared" si="4"/>
        <v>33</v>
      </c>
      <c r="Q6" s="448">
        <f t="shared" si="4"/>
        <v>33</v>
      </c>
      <c r="R6" s="448">
        <f t="shared" si="4"/>
        <v>33</v>
      </c>
      <c r="S6" s="585">
        <f t="shared" si="4"/>
        <v>33</v>
      </c>
      <c r="T6" s="447">
        <f t="shared" si="4"/>
        <v>33</v>
      </c>
      <c r="U6" s="448">
        <f t="shared" si="4"/>
        <v>33</v>
      </c>
      <c r="V6" s="449">
        <f t="shared" si="4"/>
        <v>33</v>
      </c>
      <c r="W6" s="448"/>
      <c r="X6" s="536"/>
      <c r="Y6" s="578">
        <f t="shared" si="3"/>
        <v>1182</v>
      </c>
      <c r="Z6" s="579">
        <f t="shared" si="1"/>
        <v>0</v>
      </c>
    </row>
    <row r="7" spans="1:26" s="580" customFormat="1" ht="15" customHeight="1" x14ac:dyDescent="0.2">
      <c r="A7" s="77"/>
      <c r="B7" s="77"/>
      <c r="C7" s="26" t="s">
        <v>23</v>
      </c>
      <c r="D7" s="260"/>
      <c r="E7" s="586">
        <v>64</v>
      </c>
      <c r="F7" s="207">
        <f t="shared" ref="F7:S7" si="5">SUM(E7+F6)</f>
        <v>106</v>
      </c>
      <c r="G7" s="207">
        <f t="shared" si="5"/>
        <v>145</v>
      </c>
      <c r="H7" s="207">
        <f t="shared" si="5"/>
        <v>227</v>
      </c>
      <c r="I7" s="997">
        <f t="shared" si="5"/>
        <v>398</v>
      </c>
      <c r="J7" s="208">
        <f t="shared" si="5"/>
        <v>554</v>
      </c>
      <c r="K7" s="208">
        <f t="shared" si="5"/>
        <v>696</v>
      </c>
      <c r="L7" s="208">
        <f t="shared" si="5"/>
        <v>806</v>
      </c>
      <c r="M7" s="208">
        <f t="shared" si="5"/>
        <v>871</v>
      </c>
      <c r="N7" s="208">
        <f t="shared" si="5"/>
        <v>918</v>
      </c>
      <c r="O7" s="587">
        <f t="shared" si="5"/>
        <v>951</v>
      </c>
      <c r="P7" s="294">
        <f t="shared" si="5"/>
        <v>984</v>
      </c>
      <c r="Q7" s="294">
        <f t="shared" si="5"/>
        <v>1017</v>
      </c>
      <c r="R7" s="294">
        <f t="shared" si="5"/>
        <v>1050</v>
      </c>
      <c r="S7" s="588">
        <f t="shared" si="5"/>
        <v>1083</v>
      </c>
      <c r="T7" s="453">
        <f t="shared" ref="T7" si="6">SUM(S7+T6)</f>
        <v>1116</v>
      </c>
      <c r="U7" s="294">
        <f t="shared" ref="U7" si="7">SUM(T7+U6)</f>
        <v>1149</v>
      </c>
      <c r="V7" s="454">
        <f t="shared" ref="V7" si="8">SUM(U7+V6)</f>
        <v>1182</v>
      </c>
      <c r="W7" s="294"/>
      <c r="X7" s="76"/>
      <c r="Y7" s="578">
        <f t="shared" si="3"/>
        <v>13317</v>
      </c>
      <c r="Z7" s="579">
        <f t="shared" si="1"/>
        <v>13317</v>
      </c>
    </row>
    <row r="8" spans="1:26" s="580" customFormat="1" ht="15" customHeight="1" x14ac:dyDescent="0.2">
      <c r="A8" s="77"/>
      <c r="B8" s="77"/>
      <c r="C8" s="339"/>
      <c r="D8" s="260"/>
      <c r="E8" s="61"/>
      <c r="F8" s="61"/>
      <c r="G8" s="61"/>
      <c r="H8" s="61"/>
      <c r="I8" s="78"/>
      <c r="J8" s="390"/>
      <c r="K8" s="70"/>
      <c r="L8" s="70"/>
      <c r="M8" s="70"/>
      <c r="N8" s="69"/>
      <c r="O8" s="71"/>
      <c r="P8" s="71"/>
      <c r="Q8" s="71"/>
      <c r="R8" s="71"/>
      <c r="S8" s="201"/>
      <c r="T8" s="589"/>
      <c r="U8" s="590"/>
      <c r="V8" s="547"/>
      <c r="W8" s="95"/>
      <c r="X8" s="96"/>
      <c r="Y8" s="578">
        <f t="shared" si="3"/>
        <v>0</v>
      </c>
      <c r="Z8" s="579">
        <f t="shared" si="1"/>
        <v>0</v>
      </c>
    </row>
    <row r="9" spans="1:26" s="580" customFormat="1" ht="15" customHeight="1" x14ac:dyDescent="0.2">
      <c r="A9" s="84"/>
      <c r="B9" s="178"/>
      <c r="C9" s="85" t="s">
        <v>487</v>
      </c>
      <c r="D9" s="415">
        <f>SUM(D11:D11)</f>
        <v>20</v>
      </c>
      <c r="E9" s="32">
        <f>SUM(E11:E11)</f>
        <v>20</v>
      </c>
      <c r="F9" s="32"/>
      <c r="G9" s="32"/>
      <c r="H9" s="32"/>
      <c r="I9" s="31"/>
      <c r="J9" s="371"/>
      <c r="K9" s="117"/>
      <c r="L9" s="117"/>
      <c r="M9" s="117"/>
      <c r="N9" s="147"/>
      <c r="O9" s="119"/>
      <c r="P9" s="119"/>
      <c r="Q9" s="119"/>
      <c r="R9" s="119"/>
      <c r="S9" s="184"/>
      <c r="T9" s="762"/>
      <c r="U9" s="763"/>
      <c r="V9" s="825"/>
      <c r="W9" s="93"/>
      <c r="X9" s="94"/>
      <c r="Y9" s="578">
        <f t="shared" si="3"/>
        <v>20</v>
      </c>
      <c r="Z9" s="579">
        <f t="shared" si="1"/>
        <v>0</v>
      </c>
    </row>
    <row r="10" spans="1:26" s="580" customFormat="1" ht="15" customHeight="1" x14ac:dyDescent="0.2">
      <c r="A10" s="77"/>
      <c r="B10" s="504"/>
      <c r="C10" s="826"/>
      <c r="D10" s="293"/>
      <c r="E10" s="61"/>
      <c r="F10" s="61"/>
      <c r="G10" s="61"/>
      <c r="H10" s="61"/>
      <c r="I10" s="101"/>
      <c r="J10" s="123"/>
      <c r="K10" s="123"/>
      <c r="L10" s="123"/>
      <c r="M10" s="123"/>
      <c r="N10" s="136"/>
      <c r="O10" s="124"/>
      <c r="P10" s="124"/>
      <c r="Q10" s="124"/>
      <c r="R10" s="124"/>
      <c r="S10" s="131"/>
      <c r="T10" s="824"/>
      <c r="U10" s="590"/>
      <c r="V10" s="547"/>
      <c r="W10" s="95"/>
      <c r="X10" s="96"/>
      <c r="Y10" s="578">
        <f t="shared" si="3"/>
        <v>0</v>
      </c>
      <c r="Z10" s="579">
        <f t="shared" si="1"/>
        <v>0</v>
      </c>
    </row>
    <row r="11" spans="1:26" s="580" customFormat="1" ht="15" customHeight="1" x14ac:dyDescent="0.2">
      <c r="A11" s="77" t="s">
        <v>201</v>
      </c>
      <c r="B11" s="77" t="s">
        <v>95</v>
      </c>
      <c r="C11" s="77" t="s">
        <v>223</v>
      </c>
      <c r="D11" s="260">
        <v>20</v>
      </c>
      <c r="E11" s="109">
        <v>20</v>
      </c>
      <c r="F11" s="109"/>
      <c r="G11" s="109"/>
      <c r="H11" s="109"/>
      <c r="I11" s="190"/>
      <c r="J11" s="123"/>
      <c r="K11" s="123"/>
      <c r="L11" s="123"/>
      <c r="M11" s="123"/>
      <c r="N11" s="130"/>
      <c r="O11" s="124"/>
      <c r="P11" s="124"/>
      <c r="Q11" s="124"/>
      <c r="R11" s="124"/>
      <c r="S11" s="134"/>
      <c r="T11" s="589"/>
      <c r="U11" s="590"/>
      <c r="V11" s="547"/>
      <c r="W11" s="95"/>
      <c r="X11" s="96"/>
      <c r="Y11" s="578">
        <f t="shared" si="3"/>
        <v>20</v>
      </c>
      <c r="Z11" s="579">
        <f t="shared" si="1"/>
        <v>0</v>
      </c>
    </row>
    <row r="12" spans="1:26" s="580" customFormat="1" ht="15" customHeight="1" x14ac:dyDescent="0.2">
      <c r="A12" s="77"/>
      <c r="B12" s="77"/>
      <c r="C12" s="77"/>
      <c r="D12" s="260"/>
      <c r="E12" s="109"/>
      <c r="F12" s="109"/>
      <c r="G12" s="109"/>
      <c r="H12" s="109"/>
      <c r="I12" s="199"/>
      <c r="J12" s="123"/>
      <c r="K12" s="123"/>
      <c r="L12" s="123"/>
      <c r="M12" s="123"/>
      <c r="N12" s="136"/>
      <c r="O12" s="124"/>
      <c r="P12" s="124"/>
      <c r="Q12" s="124"/>
      <c r="R12" s="124"/>
      <c r="S12" s="131"/>
      <c r="T12" s="824"/>
      <c r="U12" s="590"/>
      <c r="V12" s="547"/>
      <c r="W12" s="95"/>
      <c r="X12" s="96"/>
      <c r="Y12" s="578">
        <f t="shared" si="3"/>
        <v>0</v>
      </c>
      <c r="Z12" s="579">
        <f t="shared" si="1"/>
        <v>0</v>
      </c>
    </row>
    <row r="13" spans="1:26" s="595" customFormat="1" ht="15" customHeight="1" x14ac:dyDescent="0.2">
      <c r="A13" s="106" t="s">
        <v>243</v>
      </c>
      <c r="B13" s="106" t="s">
        <v>215</v>
      </c>
      <c r="C13" s="127" t="s">
        <v>454</v>
      </c>
      <c r="D13" s="68">
        <f t="shared" ref="D13:D14" si="9">SUM(G13:I13)</f>
        <v>47</v>
      </c>
      <c r="E13" s="109"/>
      <c r="F13" s="110"/>
      <c r="G13" s="61">
        <f>SUM(G14:G15)</f>
        <v>4</v>
      </c>
      <c r="H13" s="61">
        <v>25</v>
      </c>
      <c r="I13" s="61">
        <v>18</v>
      </c>
      <c r="J13" s="292"/>
      <c r="K13" s="123"/>
      <c r="L13" s="123"/>
      <c r="M13" s="123"/>
      <c r="N13" s="130"/>
      <c r="O13" s="110"/>
      <c r="P13" s="110"/>
      <c r="Q13" s="110"/>
      <c r="R13" s="110"/>
      <c r="S13" s="190"/>
      <c r="T13" s="601"/>
      <c r="U13" s="597"/>
      <c r="V13" s="598"/>
      <c r="W13" s="599"/>
      <c r="X13" s="600"/>
      <c r="Y13" s="578">
        <f t="shared" si="3"/>
        <v>47</v>
      </c>
      <c r="Z13" s="579">
        <f t="shared" si="1"/>
        <v>0</v>
      </c>
    </row>
    <row r="14" spans="1:26" s="595" customFormat="1" ht="15" customHeight="1" x14ac:dyDescent="0.2">
      <c r="A14" s="107"/>
      <c r="B14" s="107"/>
      <c r="C14" s="106" t="s">
        <v>170</v>
      </c>
      <c r="D14" s="143">
        <f t="shared" si="9"/>
        <v>30</v>
      </c>
      <c r="E14" s="109"/>
      <c r="F14" s="110"/>
      <c r="G14" s="109">
        <v>4</v>
      </c>
      <c r="H14" s="109">
        <v>13</v>
      </c>
      <c r="I14" s="109">
        <v>13</v>
      </c>
      <c r="J14" s="256"/>
      <c r="K14" s="123"/>
      <c r="L14" s="123"/>
      <c r="M14" s="123"/>
      <c r="N14" s="136"/>
      <c r="O14" s="110"/>
      <c r="P14" s="110"/>
      <c r="Q14" s="110"/>
      <c r="R14" s="110"/>
      <c r="S14" s="199"/>
      <c r="T14" s="601"/>
      <c r="U14" s="597"/>
      <c r="V14" s="598"/>
      <c r="W14" s="599"/>
      <c r="X14" s="600"/>
      <c r="Y14" s="578">
        <f t="shared" si="3"/>
        <v>30</v>
      </c>
      <c r="Z14" s="579">
        <f t="shared" si="1"/>
        <v>0</v>
      </c>
    </row>
    <row r="15" spans="1:26" s="595" customFormat="1" ht="15" customHeight="1" x14ac:dyDescent="0.2">
      <c r="A15" s="107"/>
      <c r="B15" s="107"/>
      <c r="C15" s="106" t="s">
        <v>171</v>
      </c>
      <c r="D15" s="143">
        <f>SUM(G15:I15)</f>
        <v>17</v>
      </c>
      <c r="E15" s="109"/>
      <c r="F15" s="110"/>
      <c r="G15" s="109">
        <v>0</v>
      </c>
      <c r="H15" s="109">
        <v>12</v>
      </c>
      <c r="I15" s="109">
        <v>5</v>
      </c>
      <c r="J15" s="256"/>
      <c r="K15" s="123"/>
      <c r="L15" s="123"/>
      <c r="M15" s="123"/>
      <c r="N15" s="136"/>
      <c r="O15" s="110"/>
      <c r="P15" s="110"/>
      <c r="Q15" s="110"/>
      <c r="R15" s="110"/>
      <c r="S15" s="199"/>
      <c r="T15" s="601"/>
      <c r="U15" s="597"/>
      <c r="V15" s="598"/>
      <c r="W15" s="599"/>
      <c r="X15" s="600"/>
      <c r="Y15" s="578">
        <f t="shared" si="3"/>
        <v>17</v>
      </c>
      <c r="Z15" s="579">
        <f t="shared" si="1"/>
        <v>0</v>
      </c>
    </row>
    <row r="16" spans="1:26" s="580" customFormat="1" ht="15" customHeight="1" x14ac:dyDescent="0.2">
      <c r="A16" s="77"/>
      <c r="B16" s="77"/>
      <c r="C16" s="77"/>
      <c r="D16" s="260"/>
      <c r="E16" s="109"/>
      <c r="F16" s="109"/>
      <c r="G16" s="109"/>
      <c r="H16" s="109"/>
      <c r="I16" s="199"/>
      <c r="J16" s="123"/>
      <c r="K16" s="123"/>
      <c r="L16" s="123"/>
      <c r="M16" s="123"/>
      <c r="N16" s="136"/>
      <c r="O16" s="124"/>
      <c r="P16" s="124"/>
      <c r="Q16" s="124"/>
      <c r="R16" s="124"/>
      <c r="S16" s="131"/>
      <c r="T16" s="824"/>
      <c r="U16" s="590"/>
      <c r="V16" s="547"/>
      <c r="W16" s="95"/>
      <c r="X16" s="96"/>
      <c r="Y16" s="578">
        <f t="shared" si="3"/>
        <v>0</v>
      </c>
      <c r="Z16" s="579">
        <f t="shared" si="1"/>
        <v>0</v>
      </c>
    </row>
    <row r="17" spans="1:26" s="595" customFormat="1" ht="15" customHeight="1" x14ac:dyDescent="0.2">
      <c r="A17" s="107" t="s">
        <v>263</v>
      </c>
      <c r="B17" s="107" t="s">
        <v>240</v>
      </c>
      <c r="C17" s="498" t="s">
        <v>456</v>
      </c>
      <c r="D17" s="205">
        <f>SUM(D18:D19)</f>
        <v>41</v>
      </c>
      <c r="E17" s="109"/>
      <c r="F17" s="110"/>
      <c r="G17" s="110"/>
      <c r="H17" s="61">
        <v>15</v>
      </c>
      <c r="I17" s="942">
        <v>26</v>
      </c>
      <c r="J17" s="70"/>
      <c r="K17" s="123"/>
      <c r="L17" s="70"/>
      <c r="M17" s="70"/>
      <c r="N17" s="136"/>
      <c r="O17" s="110"/>
      <c r="P17" s="110"/>
      <c r="Q17" s="110"/>
      <c r="R17" s="110"/>
      <c r="S17" s="199"/>
      <c r="T17" s="601"/>
      <c r="U17" s="597"/>
      <c r="V17" s="598"/>
      <c r="W17" s="599"/>
      <c r="X17" s="600"/>
      <c r="Y17" s="578">
        <f t="shared" si="3"/>
        <v>41</v>
      </c>
      <c r="Z17" s="579">
        <f t="shared" si="1"/>
        <v>0</v>
      </c>
    </row>
    <row r="18" spans="1:26" s="595" customFormat="1" ht="15" customHeight="1" x14ac:dyDescent="0.2">
      <c r="A18" s="107"/>
      <c r="B18" s="107"/>
      <c r="C18" s="167" t="s">
        <v>264</v>
      </c>
      <c r="D18" s="108">
        <v>27</v>
      </c>
      <c r="E18" s="109"/>
      <c r="F18" s="110"/>
      <c r="G18" s="110"/>
      <c r="H18" s="109">
        <v>12</v>
      </c>
      <c r="I18" s="109">
        <v>15</v>
      </c>
      <c r="J18" s="256"/>
      <c r="K18" s="123"/>
      <c r="L18" s="70"/>
      <c r="M18" s="70"/>
      <c r="N18" s="136"/>
      <c r="O18" s="110"/>
      <c r="P18" s="110"/>
      <c r="Q18" s="110"/>
      <c r="R18" s="110"/>
      <c r="S18" s="199"/>
      <c r="T18" s="601"/>
      <c r="U18" s="597"/>
      <c r="V18" s="598"/>
      <c r="W18" s="599"/>
      <c r="X18" s="600"/>
      <c r="Y18" s="578">
        <f t="shared" si="3"/>
        <v>27</v>
      </c>
      <c r="Z18" s="579">
        <f t="shared" si="1"/>
        <v>0</v>
      </c>
    </row>
    <row r="19" spans="1:26" s="595" customFormat="1" ht="15" customHeight="1" x14ac:dyDescent="0.2">
      <c r="A19" s="107"/>
      <c r="B19" s="107"/>
      <c r="C19" s="167" t="s">
        <v>265</v>
      </c>
      <c r="D19" s="108">
        <v>14</v>
      </c>
      <c r="E19" s="109"/>
      <c r="F19" s="110"/>
      <c r="G19" s="110"/>
      <c r="H19" s="109">
        <v>3</v>
      </c>
      <c r="I19" s="109">
        <v>11</v>
      </c>
      <c r="J19" s="256"/>
      <c r="K19" s="123"/>
      <c r="L19" s="70"/>
      <c r="M19" s="70"/>
      <c r="N19" s="136"/>
      <c r="O19" s="110"/>
      <c r="P19" s="110"/>
      <c r="Q19" s="110"/>
      <c r="R19" s="110"/>
      <c r="S19" s="199"/>
      <c r="T19" s="601"/>
      <c r="U19" s="597"/>
      <c r="V19" s="598"/>
      <c r="W19" s="599"/>
      <c r="X19" s="600"/>
      <c r="Y19" s="578">
        <f t="shared" si="3"/>
        <v>14</v>
      </c>
      <c r="Z19" s="579">
        <f t="shared" si="1"/>
        <v>0</v>
      </c>
    </row>
    <row r="20" spans="1:26" s="595" customFormat="1" ht="15" customHeight="1" x14ac:dyDescent="0.2">
      <c r="A20" s="107"/>
      <c r="B20" s="107"/>
      <c r="C20" s="167"/>
      <c r="D20" s="108"/>
      <c r="E20" s="109"/>
      <c r="F20" s="110"/>
      <c r="G20" s="110"/>
      <c r="H20" s="109"/>
      <c r="I20" s="943"/>
      <c r="J20" s="123"/>
      <c r="K20" s="123"/>
      <c r="L20" s="70"/>
      <c r="M20" s="70"/>
      <c r="N20" s="136"/>
      <c r="O20" s="110"/>
      <c r="P20" s="110"/>
      <c r="Q20" s="110"/>
      <c r="R20" s="110"/>
      <c r="S20" s="199"/>
      <c r="T20" s="601"/>
      <c r="U20" s="597"/>
      <c r="V20" s="598"/>
      <c r="W20" s="599"/>
      <c r="X20" s="600"/>
      <c r="Y20" s="578">
        <f t="shared" si="3"/>
        <v>0</v>
      </c>
      <c r="Z20" s="579">
        <f t="shared" si="1"/>
        <v>0</v>
      </c>
    </row>
    <row r="21" spans="1:26" s="595" customFormat="1" ht="15" customHeight="1" x14ac:dyDescent="0.2">
      <c r="A21" s="107" t="s">
        <v>239</v>
      </c>
      <c r="B21" s="107" t="s">
        <v>367</v>
      </c>
      <c r="C21" s="602" t="s">
        <v>502</v>
      </c>
      <c r="D21" s="162">
        <v>35</v>
      </c>
      <c r="E21" s="109"/>
      <c r="F21" s="110"/>
      <c r="G21" s="110"/>
      <c r="H21" s="61"/>
      <c r="I21" s="61">
        <f>SUM(I22:I23)</f>
        <v>35</v>
      </c>
      <c r="J21" s="265"/>
      <c r="K21" s="123"/>
      <c r="L21" s="70"/>
      <c r="M21" s="70"/>
      <c r="N21" s="136"/>
      <c r="O21" s="110"/>
      <c r="P21" s="110"/>
      <c r="Q21" s="110"/>
      <c r="R21" s="110"/>
      <c r="S21" s="199"/>
      <c r="T21" s="601"/>
      <c r="U21" s="597"/>
      <c r="V21" s="598"/>
      <c r="W21" s="599"/>
      <c r="X21" s="600"/>
      <c r="Y21" s="578">
        <f t="shared" si="3"/>
        <v>35</v>
      </c>
      <c r="Z21" s="579">
        <f t="shared" si="1"/>
        <v>0</v>
      </c>
    </row>
    <row r="22" spans="1:26" s="595" customFormat="1" ht="15" customHeight="1" x14ac:dyDescent="0.2">
      <c r="A22" s="107"/>
      <c r="B22" s="107"/>
      <c r="C22" s="107" t="s">
        <v>224</v>
      </c>
      <c r="D22" s="108">
        <f>SUM(D21-D23)</f>
        <v>22.75</v>
      </c>
      <c r="E22" s="109"/>
      <c r="F22" s="110"/>
      <c r="G22" s="110"/>
      <c r="H22" s="109"/>
      <c r="I22" s="109">
        <v>23</v>
      </c>
      <c r="J22" s="256"/>
      <c r="K22" s="123"/>
      <c r="L22" s="70"/>
      <c r="M22" s="70"/>
      <c r="N22" s="136"/>
      <c r="O22" s="110"/>
      <c r="P22" s="110"/>
      <c r="Q22" s="110"/>
      <c r="R22" s="110"/>
      <c r="S22" s="199"/>
      <c r="T22" s="601"/>
      <c r="U22" s="597"/>
      <c r="V22" s="598"/>
      <c r="W22" s="599"/>
      <c r="X22" s="600"/>
      <c r="Y22" s="578">
        <f t="shared" si="3"/>
        <v>23</v>
      </c>
      <c r="Z22" s="579">
        <f t="shared" si="1"/>
        <v>0.25</v>
      </c>
    </row>
    <row r="23" spans="1:26" s="595" customFormat="1" ht="15" customHeight="1" x14ac:dyDescent="0.2">
      <c r="A23" s="107"/>
      <c r="B23" s="107"/>
      <c r="C23" s="107" t="s">
        <v>225</v>
      </c>
      <c r="D23" s="108">
        <f>SUM(D21*0.35)</f>
        <v>12.25</v>
      </c>
      <c r="E23" s="109"/>
      <c r="F23" s="110"/>
      <c r="G23" s="110"/>
      <c r="H23" s="109"/>
      <c r="I23" s="109">
        <v>12</v>
      </c>
      <c r="J23" s="256"/>
      <c r="K23" s="123"/>
      <c r="L23" s="70"/>
      <c r="M23" s="70"/>
      <c r="N23" s="136"/>
      <c r="O23" s="110"/>
      <c r="P23" s="110"/>
      <c r="Q23" s="110"/>
      <c r="R23" s="110"/>
      <c r="S23" s="199"/>
      <c r="T23" s="601"/>
      <c r="U23" s="597"/>
      <c r="V23" s="598"/>
      <c r="W23" s="599"/>
      <c r="X23" s="600"/>
      <c r="Y23" s="578">
        <f t="shared" si="3"/>
        <v>12</v>
      </c>
      <c r="Z23" s="579">
        <f t="shared" si="1"/>
        <v>-0.25</v>
      </c>
    </row>
    <row r="24" spans="1:26" s="595" customFormat="1" ht="15" customHeight="1" x14ac:dyDescent="0.2">
      <c r="A24" s="107"/>
      <c r="B24" s="107"/>
      <c r="C24" s="107"/>
      <c r="D24" s="108"/>
      <c r="E24" s="109"/>
      <c r="F24" s="110"/>
      <c r="G24" s="110"/>
      <c r="H24" s="109"/>
      <c r="I24" s="943"/>
      <c r="J24" s="123"/>
      <c r="K24" s="123"/>
      <c r="L24" s="70"/>
      <c r="M24" s="70"/>
      <c r="N24" s="136"/>
      <c r="O24" s="110"/>
      <c r="P24" s="110"/>
      <c r="Q24" s="110"/>
      <c r="R24" s="110"/>
      <c r="S24" s="199"/>
      <c r="T24" s="601"/>
      <c r="U24" s="597"/>
      <c r="V24" s="598"/>
      <c r="W24" s="599"/>
      <c r="X24" s="600"/>
      <c r="Y24" s="578">
        <f t="shared" si="3"/>
        <v>0</v>
      </c>
      <c r="Z24" s="579">
        <f t="shared" si="1"/>
        <v>0</v>
      </c>
    </row>
    <row r="25" spans="1:26" s="595" customFormat="1" ht="15" customHeight="1" x14ac:dyDescent="0.2">
      <c r="A25" s="107" t="s">
        <v>330</v>
      </c>
      <c r="B25" s="107" t="s">
        <v>332</v>
      </c>
      <c r="C25" s="602" t="s">
        <v>459</v>
      </c>
      <c r="D25" s="162">
        <v>9</v>
      </c>
      <c r="E25" s="109"/>
      <c r="F25" s="110"/>
      <c r="G25" s="110"/>
      <c r="H25" s="109"/>
      <c r="I25" s="61">
        <v>9</v>
      </c>
      <c r="J25" s="256"/>
      <c r="K25" s="123"/>
      <c r="L25" s="70"/>
      <c r="M25" s="70"/>
      <c r="N25" s="97"/>
      <c r="O25" s="110"/>
      <c r="P25" s="110"/>
      <c r="Q25" s="110"/>
      <c r="R25" s="110"/>
      <c r="S25" s="199"/>
      <c r="T25" s="601"/>
      <c r="U25" s="597"/>
      <c r="V25" s="598"/>
      <c r="W25" s="599"/>
      <c r="X25" s="600"/>
      <c r="Y25" s="578">
        <f t="shared" si="3"/>
        <v>9</v>
      </c>
      <c r="Z25" s="579">
        <f t="shared" si="1"/>
        <v>0</v>
      </c>
    </row>
    <row r="26" spans="1:26" s="595" customFormat="1" ht="15" customHeight="1" x14ac:dyDescent="0.2">
      <c r="A26" s="107"/>
      <c r="B26" s="107"/>
      <c r="C26" s="107" t="s">
        <v>324</v>
      </c>
      <c r="D26" s="143">
        <v>0</v>
      </c>
      <c r="E26" s="109"/>
      <c r="F26" s="110"/>
      <c r="G26" s="110"/>
      <c r="H26" s="109"/>
      <c r="I26" s="109">
        <v>0</v>
      </c>
      <c r="J26" s="256"/>
      <c r="K26" s="123"/>
      <c r="L26" s="70"/>
      <c r="M26" s="70"/>
      <c r="N26" s="97"/>
      <c r="O26" s="110"/>
      <c r="P26" s="110"/>
      <c r="Q26" s="110"/>
      <c r="R26" s="110"/>
      <c r="S26" s="199"/>
      <c r="T26" s="601"/>
      <c r="U26" s="597"/>
      <c r="V26" s="598"/>
      <c r="W26" s="599"/>
      <c r="X26" s="600"/>
      <c r="Y26" s="578">
        <f t="shared" si="3"/>
        <v>0</v>
      </c>
      <c r="Z26" s="579">
        <f t="shared" si="1"/>
        <v>0</v>
      </c>
    </row>
    <row r="27" spans="1:26" s="595" customFormat="1" ht="15" customHeight="1" x14ac:dyDescent="0.2">
      <c r="A27" s="107"/>
      <c r="B27" s="107"/>
      <c r="C27" s="107" t="s">
        <v>325</v>
      </c>
      <c r="D27" s="143">
        <v>9</v>
      </c>
      <c r="E27" s="109"/>
      <c r="F27" s="110"/>
      <c r="G27" s="110"/>
      <c r="H27" s="109"/>
      <c r="I27" s="109">
        <v>9</v>
      </c>
      <c r="J27" s="256"/>
      <c r="K27" s="123"/>
      <c r="L27" s="70"/>
      <c r="M27" s="70"/>
      <c r="N27" s="97"/>
      <c r="O27" s="110"/>
      <c r="P27" s="110"/>
      <c r="Q27" s="110"/>
      <c r="R27" s="110"/>
      <c r="S27" s="199"/>
      <c r="T27" s="601"/>
      <c r="U27" s="597"/>
      <c r="V27" s="598"/>
      <c r="W27" s="599"/>
      <c r="X27" s="600"/>
      <c r="Y27" s="578">
        <f t="shared" si="3"/>
        <v>9</v>
      </c>
      <c r="Z27" s="579">
        <f t="shared" si="1"/>
        <v>0</v>
      </c>
    </row>
    <row r="28" spans="1:26" s="580" customFormat="1" ht="15" customHeight="1" x14ac:dyDescent="0.2">
      <c r="A28" s="77"/>
      <c r="B28" s="77"/>
      <c r="C28" s="77"/>
      <c r="D28" s="260"/>
      <c r="E28" s="109"/>
      <c r="F28" s="109"/>
      <c r="G28" s="109"/>
      <c r="H28" s="109"/>
      <c r="I28" s="199"/>
      <c r="J28" s="123"/>
      <c r="K28" s="123"/>
      <c r="L28" s="123"/>
      <c r="M28" s="123"/>
      <c r="N28" s="136"/>
      <c r="O28" s="124"/>
      <c r="P28" s="124"/>
      <c r="Q28" s="124"/>
      <c r="R28" s="124"/>
      <c r="S28" s="131"/>
      <c r="T28" s="824"/>
      <c r="U28" s="590"/>
      <c r="V28" s="547"/>
      <c r="W28" s="95"/>
      <c r="X28" s="96"/>
      <c r="Y28" s="578">
        <f t="shared" si="3"/>
        <v>0</v>
      </c>
      <c r="Z28" s="579">
        <f t="shared" si="1"/>
        <v>0</v>
      </c>
    </row>
    <row r="29" spans="1:26" s="595" customFormat="1" ht="15" customHeight="1" x14ac:dyDescent="0.2">
      <c r="A29" s="591"/>
      <c r="B29" s="591"/>
      <c r="C29" s="817" t="s">
        <v>488</v>
      </c>
      <c r="D29" s="86"/>
      <c r="E29" s="87"/>
      <c r="F29" s="87"/>
      <c r="G29" s="87"/>
      <c r="H29" s="87"/>
      <c r="I29" s="934"/>
      <c r="J29" s="818"/>
      <c r="K29" s="88"/>
      <c r="L29" s="88"/>
      <c r="M29" s="88"/>
      <c r="N29" s="913"/>
      <c r="O29" s="819"/>
      <c r="P29" s="819"/>
      <c r="Q29" s="819"/>
      <c r="R29" s="819"/>
      <c r="S29" s="820"/>
      <c r="T29" s="821"/>
      <c r="U29" s="822"/>
      <c r="V29" s="823"/>
      <c r="W29" s="593"/>
      <c r="X29" s="594"/>
      <c r="Y29" s="578">
        <f t="shared" si="3"/>
        <v>0</v>
      </c>
      <c r="Z29" s="579">
        <f t="shared" si="1"/>
        <v>0</v>
      </c>
    </row>
    <row r="30" spans="1:26" s="595" customFormat="1" ht="15" customHeight="1" x14ac:dyDescent="0.2">
      <c r="A30" s="106"/>
      <c r="B30" s="106"/>
      <c r="C30" s="127"/>
      <c r="D30" s="68"/>
      <c r="E30" s="61"/>
      <c r="F30" s="78"/>
      <c r="G30" s="78"/>
      <c r="H30" s="61"/>
      <c r="I30" s="110"/>
      <c r="J30" s="292"/>
      <c r="K30" s="123"/>
      <c r="L30" s="123"/>
      <c r="M30" s="123"/>
      <c r="N30" s="136"/>
      <c r="O30" s="110"/>
      <c r="P30" s="110"/>
      <c r="Q30" s="110"/>
      <c r="R30" s="110"/>
      <c r="S30" s="199"/>
      <c r="T30" s="596"/>
      <c r="U30" s="597"/>
      <c r="V30" s="598"/>
      <c r="W30" s="599"/>
      <c r="X30" s="600"/>
      <c r="Y30" s="578">
        <f t="shared" si="3"/>
        <v>0</v>
      </c>
      <c r="Z30" s="579">
        <f t="shared" si="1"/>
        <v>0</v>
      </c>
    </row>
    <row r="31" spans="1:26" s="595" customFormat="1" ht="15" customHeight="1" x14ac:dyDescent="0.2">
      <c r="A31" s="106" t="s">
        <v>78</v>
      </c>
      <c r="B31" s="106" t="s">
        <v>281</v>
      </c>
      <c r="C31" s="127" t="s">
        <v>618</v>
      </c>
      <c r="D31" s="68">
        <f>SUM(D32:D33)</f>
        <v>35</v>
      </c>
      <c r="E31" s="61"/>
      <c r="F31" s="78"/>
      <c r="G31" s="78"/>
      <c r="H31" s="61"/>
      <c r="I31" s="61">
        <f>SUM(I32:I33)</f>
        <v>16</v>
      </c>
      <c r="J31" s="390">
        <f>SUM(J32:J33)</f>
        <v>19</v>
      </c>
      <c r="K31" s="70"/>
      <c r="L31" s="123"/>
      <c r="M31" s="123"/>
      <c r="N31" s="130"/>
      <c r="O31" s="110"/>
      <c r="P31" s="110"/>
      <c r="Q31" s="110"/>
      <c r="R31" s="110"/>
      <c r="S31" s="190"/>
      <c r="T31" s="601"/>
      <c r="U31" s="597"/>
      <c r="V31" s="598"/>
      <c r="W31" s="599"/>
      <c r="X31" s="600"/>
      <c r="Y31" s="578">
        <f t="shared" si="3"/>
        <v>35</v>
      </c>
      <c r="Z31" s="579">
        <f t="shared" si="1"/>
        <v>0</v>
      </c>
    </row>
    <row r="32" spans="1:26" s="595" customFormat="1" ht="15" customHeight="1" x14ac:dyDescent="0.2">
      <c r="A32" s="107"/>
      <c r="B32" s="107"/>
      <c r="C32" s="106" t="s">
        <v>165</v>
      </c>
      <c r="D32" s="143">
        <v>22</v>
      </c>
      <c r="E32" s="109"/>
      <c r="F32" s="110"/>
      <c r="G32" s="110"/>
      <c r="H32" s="109"/>
      <c r="I32" s="109">
        <v>10</v>
      </c>
      <c r="J32" s="256">
        <v>12</v>
      </c>
      <c r="K32" s="123"/>
      <c r="L32" s="123"/>
      <c r="M32" s="123"/>
      <c r="N32" s="136"/>
      <c r="O32" s="110"/>
      <c r="P32" s="110"/>
      <c r="Q32" s="110"/>
      <c r="R32" s="110"/>
      <c r="S32" s="199"/>
      <c r="T32" s="601"/>
      <c r="U32" s="597"/>
      <c r="V32" s="598"/>
      <c r="W32" s="599"/>
      <c r="X32" s="600"/>
      <c r="Y32" s="578">
        <f t="shared" si="3"/>
        <v>22</v>
      </c>
      <c r="Z32" s="579">
        <f t="shared" si="1"/>
        <v>0</v>
      </c>
    </row>
    <row r="33" spans="1:26" s="595" customFormat="1" ht="15" customHeight="1" x14ac:dyDescent="0.2">
      <c r="A33" s="107"/>
      <c r="B33" s="107"/>
      <c r="C33" s="106" t="s">
        <v>166</v>
      </c>
      <c r="D33" s="143">
        <v>13</v>
      </c>
      <c r="E33" s="109"/>
      <c r="F33" s="110"/>
      <c r="G33" s="110"/>
      <c r="H33" s="109"/>
      <c r="I33" s="109">
        <v>6</v>
      </c>
      <c r="J33" s="256">
        <v>7</v>
      </c>
      <c r="K33" s="123"/>
      <c r="L33" s="123"/>
      <c r="M33" s="123"/>
      <c r="N33" s="136"/>
      <c r="O33" s="110"/>
      <c r="P33" s="110"/>
      <c r="Q33" s="110"/>
      <c r="R33" s="110"/>
      <c r="S33" s="199"/>
      <c r="T33" s="601"/>
      <c r="U33" s="597"/>
      <c r="V33" s="598"/>
      <c r="W33" s="599"/>
      <c r="X33" s="600"/>
      <c r="Y33" s="578">
        <f t="shared" si="3"/>
        <v>13</v>
      </c>
      <c r="Z33" s="579">
        <f t="shared" si="1"/>
        <v>0</v>
      </c>
    </row>
    <row r="34" spans="1:26" s="595" customFormat="1" ht="15" customHeight="1" x14ac:dyDescent="0.2">
      <c r="A34" s="107"/>
      <c r="B34" s="107"/>
      <c r="C34" s="107"/>
      <c r="D34" s="143"/>
      <c r="E34" s="109"/>
      <c r="F34" s="110"/>
      <c r="G34" s="110"/>
      <c r="H34" s="109"/>
      <c r="I34" s="110"/>
      <c r="J34" s="256"/>
      <c r="K34" s="123"/>
      <c r="L34" s="70"/>
      <c r="M34" s="70"/>
      <c r="N34" s="136"/>
      <c r="O34" s="110"/>
      <c r="P34" s="110"/>
      <c r="Q34" s="110"/>
      <c r="R34" s="110"/>
      <c r="S34" s="199"/>
      <c r="T34" s="601"/>
      <c r="U34" s="597"/>
      <c r="V34" s="598"/>
      <c r="W34" s="599"/>
      <c r="X34" s="600"/>
      <c r="Y34" s="578">
        <f t="shared" si="3"/>
        <v>0</v>
      </c>
      <c r="Z34" s="579">
        <f t="shared" si="1"/>
        <v>0</v>
      </c>
    </row>
    <row r="35" spans="1:26" s="595" customFormat="1" ht="15" customHeight="1" x14ac:dyDescent="0.2">
      <c r="A35" s="106"/>
      <c r="B35" s="106" t="s">
        <v>550</v>
      </c>
      <c r="C35" s="127" t="s">
        <v>455</v>
      </c>
      <c r="D35" s="68">
        <v>12</v>
      </c>
      <c r="E35" s="109"/>
      <c r="F35" s="110"/>
      <c r="G35" s="110"/>
      <c r="H35" s="109"/>
      <c r="I35" s="110"/>
      <c r="J35" s="390">
        <v>12</v>
      </c>
      <c r="K35" s="70"/>
      <c r="L35" s="70"/>
      <c r="M35" s="70"/>
      <c r="N35" s="136"/>
      <c r="O35" s="110"/>
      <c r="P35" s="110"/>
      <c r="Q35" s="110"/>
      <c r="R35" s="110"/>
      <c r="S35" s="199"/>
      <c r="T35" s="596"/>
      <c r="U35" s="597"/>
      <c r="V35" s="598"/>
      <c r="W35" s="599"/>
      <c r="X35" s="600"/>
      <c r="Y35" s="578">
        <f t="shared" si="3"/>
        <v>12</v>
      </c>
      <c r="Z35" s="579">
        <f t="shared" si="1"/>
        <v>0</v>
      </c>
    </row>
    <row r="36" spans="1:26" s="595" customFormat="1" ht="15" customHeight="1" x14ac:dyDescent="0.2">
      <c r="A36" s="106"/>
      <c r="C36" s="106" t="s">
        <v>386</v>
      </c>
      <c r="D36" s="121">
        <v>8</v>
      </c>
      <c r="E36" s="109"/>
      <c r="F36" s="110"/>
      <c r="G36" s="110"/>
      <c r="H36" s="109"/>
      <c r="I36" s="110"/>
      <c r="J36" s="292">
        <v>8</v>
      </c>
      <c r="K36" s="123"/>
      <c r="L36" s="70"/>
      <c r="M36" s="70"/>
      <c r="N36" s="136"/>
      <c r="O36" s="110"/>
      <c r="P36" s="110"/>
      <c r="Q36" s="110"/>
      <c r="R36" s="110"/>
      <c r="S36" s="199"/>
      <c r="T36" s="596"/>
      <c r="U36" s="597"/>
      <c r="V36" s="598"/>
      <c r="W36" s="599"/>
      <c r="X36" s="600"/>
      <c r="Y36" s="578">
        <f t="shared" si="3"/>
        <v>8</v>
      </c>
      <c r="Z36" s="579">
        <f t="shared" si="1"/>
        <v>0</v>
      </c>
    </row>
    <row r="37" spans="1:26" s="595" customFormat="1" ht="15" customHeight="1" x14ac:dyDescent="0.2">
      <c r="A37" s="106"/>
      <c r="B37" s="106"/>
      <c r="C37" s="106" t="s">
        <v>387</v>
      </c>
      <c r="D37" s="121">
        <v>4</v>
      </c>
      <c r="E37" s="109"/>
      <c r="F37" s="110"/>
      <c r="G37" s="110"/>
      <c r="H37" s="109"/>
      <c r="I37" s="110"/>
      <c r="J37" s="292">
        <v>4</v>
      </c>
      <c r="K37" s="123"/>
      <c r="L37" s="70"/>
      <c r="M37" s="70"/>
      <c r="N37" s="136"/>
      <c r="O37" s="110"/>
      <c r="P37" s="110"/>
      <c r="Q37" s="110"/>
      <c r="R37" s="110"/>
      <c r="S37" s="199"/>
      <c r="T37" s="596"/>
      <c r="U37" s="597"/>
      <c r="V37" s="598"/>
      <c r="W37" s="599"/>
      <c r="X37" s="600"/>
      <c r="Y37" s="578">
        <f t="shared" si="3"/>
        <v>4</v>
      </c>
      <c r="Z37" s="579">
        <f t="shared" si="1"/>
        <v>0</v>
      </c>
    </row>
    <row r="38" spans="1:26" s="595" customFormat="1" ht="15" customHeight="1" x14ac:dyDescent="0.2">
      <c r="A38" s="106"/>
      <c r="B38" s="106"/>
      <c r="C38" s="106"/>
      <c r="D38" s="121"/>
      <c r="E38" s="109"/>
      <c r="F38" s="110"/>
      <c r="G38" s="110"/>
      <c r="H38" s="109"/>
      <c r="I38" s="110"/>
      <c r="J38" s="292"/>
      <c r="K38" s="123"/>
      <c r="L38" s="70"/>
      <c r="M38" s="70"/>
      <c r="N38" s="136"/>
      <c r="O38" s="110"/>
      <c r="P38" s="110"/>
      <c r="Q38" s="110"/>
      <c r="R38" s="110"/>
      <c r="S38" s="199"/>
      <c r="T38" s="596"/>
      <c r="U38" s="597"/>
      <c r="V38" s="598"/>
      <c r="W38" s="599"/>
      <c r="X38" s="600"/>
      <c r="Y38" s="578">
        <f t="shared" si="3"/>
        <v>0</v>
      </c>
      <c r="Z38" s="579">
        <f t="shared" si="1"/>
        <v>0</v>
      </c>
    </row>
    <row r="39" spans="1:26" s="595" customFormat="1" ht="15" customHeight="1" x14ac:dyDescent="0.2">
      <c r="A39" s="106"/>
      <c r="B39" s="106" t="s">
        <v>483</v>
      </c>
      <c r="C39" s="127" t="s">
        <v>484</v>
      </c>
      <c r="D39" s="68">
        <v>14</v>
      </c>
      <c r="E39" s="109"/>
      <c r="F39" s="110"/>
      <c r="G39" s="110"/>
      <c r="H39" s="109"/>
      <c r="I39" s="110"/>
      <c r="J39" s="390">
        <v>14</v>
      </c>
      <c r="K39" s="123"/>
      <c r="L39" s="70"/>
      <c r="M39" s="70"/>
      <c r="N39" s="136"/>
      <c r="O39" s="110"/>
      <c r="P39" s="110"/>
      <c r="Q39" s="110"/>
      <c r="R39" s="110"/>
      <c r="S39" s="199"/>
      <c r="T39" s="596"/>
      <c r="U39" s="597"/>
      <c r="V39" s="598"/>
      <c r="W39" s="599"/>
      <c r="X39" s="600"/>
      <c r="Y39" s="578">
        <f t="shared" si="3"/>
        <v>14</v>
      </c>
      <c r="Z39" s="579">
        <f t="shared" si="1"/>
        <v>0</v>
      </c>
    </row>
    <row r="40" spans="1:26" s="595" customFormat="1" ht="15" customHeight="1" x14ac:dyDescent="0.2">
      <c r="A40" s="106"/>
      <c r="B40" s="106" t="s">
        <v>561</v>
      </c>
      <c r="C40" s="106" t="s">
        <v>485</v>
      </c>
      <c r="D40" s="121">
        <v>10</v>
      </c>
      <c r="E40" s="109"/>
      <c r="F40" s="110"/>
      <c r="G40" s="110"/>
      <c r="H40" s="109"/>
      <c r="I40" s="110"/>
      <c r="J40" s="292">
        <v>10</v>
      </c>
      <c r="K40" s="123"/>
      <c r="L40" s="70"/>
      <c r="M40" s="70"/>
      <c r="N40" s="136"/>
      <c r="O40" s="110"/>
      <c r="P40" s="110"/>
      <c r="Q40" s="110"/>
      <c r="R40" s="110"/>
      <c r="S40" s="199"/>
      <c r="T40" s="596"/>
      <c r="U40" s="597"/>
      <c r="V40" s="598"/>
      <c r="W40" s="599"/>
      <c r="X40" s="600"/>
      <c r="Y40" s="578">
        <f t="shared" si="3"/>
        <v>10</v>
      </c>
      <c r="Z40" s="579">
        <f t="shared" si="1"/>
        <v>0</v>
      </c>
    </row>
    <row r="41" spans="1:26" s="595" customFormat="1" ht="15" customHeight="1" x14ac:dyDescent="0.2">
      <c r="A41" s="106"/>
      <c r="B41" s="106"/>
      <c r="C41" s="106" t="s">
        <v>486</v>
      </c>
      <c r="D41" s="121">
        <v>4</v>
      </c>
      <c r="E41" s="109"/>
      <c r="F41" s="110"/>
      <c r="G41" s="110"/>
      <c r="H41" s="109"/>
      <c r="I41" s="110"/>
      <c r="J41" s="292">
        <v>4</v>
      </c>
      <c r="K41" s="123"/>
      <c r="L41" s="70"/>
      <c r="M41" s="70"/>
      <c r="N41" s="136"/>
      <c r="O41" s="110"/>
      <c r="P41" s="110"/>
      <c r="Q41" s="110"/>
      <c r="R41" s="110"/>
      <c r="S41" s="199"/>
      <c r="T41" s="596"/>
      <c r="U41" s="597"/>
      <c r="V41" s="598"/>
      <c r="W41" s="599"/>
      <c r="X41" s="600"/>
      <c r="Y41" s="578">
        <f t="shared" si="3"/>
        <v>4</v>
      </c>
      <c r="Z41" s="579">
        <f t="shared" si="1"/>
        <v>0</v>
      </c>
    </row>
    <row r="42" spans="1:26" s="595" customFormat="1" ht="15" customHeight="1" x14ac:dyDescent="0.2">
      <c r="A42" s="106"/>
      <c r="B42" s="106"/>
      <c r="C42" s="106"/>
      <c r="D42" s="121"/>
      <c r="E42" s="109"/>
      <c r="F42" s="110"/>
      <c r="G42" s="110"/>
      <c r="H42" s="109"/>
      <c r="I42" s="110"/>
      <c r="J42" s="292"/>
      <c r="K42" s="123"/>
      <c r="L42" s="70"/>
      <c r="M42" s="70"/>
      <c r="N42" s="136"/>
      <c r="O42" s="110"/>
      <c r="P42" s="110"/>
      <c r="Q42" s="110"/>
      <c r="R42" s="110"/>
      <c r="S42" s="199"/>
      <c r="T42" s="596"/>
      <c r="U42" s="597"/>
      <c r="V42" s="598"/>
      <c r="W42" s="599"/>
      <c r="X42" s="600"/>
      <c r="Y42" s="578">
        <f t="shared" si="3"/>
        <v>0</v>
      </c>
      <c r="Z42" s="579">
        <f t="shared" si="1"/>
        <v>0</v>
      </c>
    </row>
    <row r="43" spans="1:26" s="595" customFormat="1" ht="15" customHeight="1" x14ac:dyDescent="0.2">
      <c r="A43" s="107" t="s">
        <v>331</v>
      </c>
      <c r="B43" s="142" t="s">
        <v>241</v>
      </c>
      <c r="C43" s="498" t="s">
        <v>457</v>
      </c>
      <c r="D43" s="205">
        <v>36</v>
      </c>
      <c r="E43" s="109"/>
      <c r="F43" s="110"/>
      <c r="G43" s="110"/>
      <c r="H43" s="109"/>
      <c r="J43" s="265">
        <v>16</v>
      </c>
      <c r="K43" s="70">
        <v>20</v>
      </c>
      <c r="L43" s="70"/>
      <c r="M43" s="70"/>
      <c r="N43" s="136"/>
      <c r="O43" s="110"/>
      <c r="P43" s="110"/>
      <c r="Q43" s="110"/>
      <c r="R43" s="110"/>
      <c r="S43" s="199"/>
      <c r="T43" s="601"/>
      <c r="U43" s="597"/>
      <c r="V43" s="598"/>
      <c r="W43" s="599"/>
      <c r="X43" s="600"/>
      <c r="Y43" s="578">
        <f t="shared" ref="Y43:Y81" si="10">SUM(E43:V43)</f>
        <v>36</v>
      </c>
      <c r="Z43" s="579">
        <f t="shared" ref="Z43:Z81" si="11">SUM(Y43)-D43</f>
        <v>0</v>
      </c>
    </row>
    <row r="44" spans="1:26" s="595" customFormat="1" ht="15" customHeight="1" x14ac:dyDescent="0.2">
      <c r="A44" s="107"/>
      <c r="B44" s="107" t="s">
        <v>402</v>
      </c>
      <c r="C44" s="167" t="s">
        <v>266</v>
      </c>
      <c r="D44" s="108">
        <f>SUM(D43-D45)</f>
        <v>17</v>
      </c>
      <c r="E44" s="109"/>
      <c r="F44" s="110"/>
      <c r="G44" s="110"/>
      <c r="H44" s="109"/>
      <c r="J44" s="256">
        <v>7</v>
      </c>
      <c r="K44" s="123">
        <v>10</v>
      </c>
      <c r="L44" s="70"/>
      <c r="M44" s="70"/>
      <c r="N44" s="136"/>
      <c r="O44" s="110"/>
      <c r="P44" s="110"/>
      <c r="Q44" s="110"/>
      <c r="R44" s="110"/>
      <c r="S44" s="199"/>
      <c r="T44" s="601"/>
      <c r="U44" s="597"/>
      <c r="V44" s="598"/>
      <c r="W44" s="599"/>
      <c r="X44" s="600"/>
      <c r="Y44" s="578">
        <f t="shared" si="10"/>
        <v>17</v>
      </c>
      <c r="Z44" s="579">
        <f t="shared" si="11"/>
        <v>0</v>
      </c>
    </row>
    <row r="45" spans="1:26" s="595" customFormat="1" ht="15" customHeight="1" x14ac:dyDescent="0.2">
      <c r="A45" s="107"/>
      <c r="B45" s="107"/>
      <c r="C45" s="167" t="s">
        <v>267</v>
      </c>
      <c r="D45" s="108">
        <v>19</v>
      </c>
      <c r="E45" s="109"/>
      <c r="F45" s="110"/>
      <c r="G45" s="110"/>
      <c r="H45" s="109"/>
      <c r="J45" s="256">
        <v>9</v>
      </c>
      <c r="K45" s="123">
        <v>10</v>
      </c>
      <c r="L45" s="70"/>
      <c r="M45" s="70"/>
      <c r="N45" s="136"/>
      <c r="O45" s="110"/>
      <c r="P45" s="110"/>
      <c r="Q45" s="110"/>
      <c r="R45" s="110"/>
      <c r="S45" s="199"/>
      <c r="T45" s="601"/>
      <c r="U45" s="597"/>
      <c r="V45" s="598"/>
      <c r="W45" s="599"/>
      <c r="X45" s="600"/>
      <c r="Y45" s="578">
        <f t="shared" si="10"/>
        <v>19</v>
      </c>
      <c r="Z45" s="579">
        <f t="shared" si="11"/>
        <v>0</v>
      </c>
    </row>
    <row r="46" spans="1:26" s="595" customFormat="1" ht="15" customHeight="1" x14ac:dyDescent="0.2">
      <c r="A46" s="107"/>
      <c r="B46" s="107"/>
      <c r="C46" s="107"/>
      <c r="D46" s="108"/>
      <c r="E46" s="109"/>
      <c r="F46" s="110"/>
      <c r="G46" s="110"/>
      <c r="H46" s="109"/>
      <c r="I46" s="110"/>
      <c r="J46" s="256"/>
      <c r="K46" s="123"/>
      <c r="L46" s="70"/>
      <c r="M46" s="70"/>
      <c r="N46" s="136"/>
      <c r="O46" s="110"/>
      <c r="P46" s="110"/>
      <c r="Q46" s="110"/>
      <c r="R46" s="110"/>
      <c r="S46" s="199"/>
      <c r="T46" s="601"/>
      <c r="U46" s="597"/>
      <c r="V46" s="598"/>
      <c r="W46" s="599"/>
      <c r="X46" s="600"/>
      <c r="Y46" s="578">
        <f t="shared" si="10"/>
        <v>0</v>
      </c>
      <c r="Z46" s="579">
        <f t="shared" si="11"/>
        <v>0</v>
      </c>
    </row>
    <row r="47" spans="1:26" s="580" customFormat="1" ht="15" customHeight="1" x14ac:dyDescent="0.2">
      <c r="A47" s="142" t="s">
        <v>242</v>
      </c>
      <c r="B47" s="142" t="s">
        <v>238</v>
      </c>
      <c r="C47" s="161" t="s">
        <v>503</v>
      </c>
      <c r="D47" s="255">
        <v>15</v>
      </c>
      <c r="E47" s="109"/>
      <c r="F47" s="110"/>
      <c r="G47" s="110"/>
      <c r="H47" s="109"/>
      <c r="I47" s="595"/>
      <c r="J47" s="604">
        <v>15</v>
      </c>
      <c r="K47" s="123"/>
      <c r="L47" s="123"/>
      <c r="M47" s="123"/>
      <c r="N47" s="136"/>
      <c r="O47" s="124"/>
      <c r="P47" s="124"/>
      <c r="Q47" s="124"/>
      <c r="R47" s="124"/>
      <c r="S47" s="131"/>
      <c r="T47" s="589"/>
      <c r="U47" s="590"/>
      <c r="V47" s="547"/>
      <c r="W47" s="95"/>
      <c r="X47" s="96"/>
      <c r="Y47" s="578">
        <f t="shared" si="10"/>
        <v>15</v>
      </c>
      <c r="Z47" s="579">
        <f t="shared" si="11"/>
        <v>0</v>
      </c>
    </row>
    <row r="48" spans="1:26" s="580" customFormat="1" ht="15" customHeight="1" x14ac:dyDescent="0.2">
      <c r="A48" s="142"/>
      <c r="B48" s="142"/>
      <c r="C48" s="142" t="s">
        <v>226</v>
      </c>
      <c r="D48" s="258">
        <v>10</v>
      </c>
      <c r="E48" s="109"/>
      <c r="F48" s="110"/>
      <c r="G48" s="110"/>
      <c r="H48" s="109"/>
      <c r="I48" s="595"/>
      <c r="J48" s="605">
        <v>10</v>
      </c>
      <c r="K48" s="123"/>
      <c r="L48" s="123"/>
      <c r="M48" s="123"/>
      <c r="N48" s="136"/>
      <c r="O48" s="124"/>
      <c r="P48" s="124"/>
      <c r="Q48" s="124"/>
      <c r="R48" s="124"/>
      <c r="S48" s="131"/>
      <c r="T48" s="589"/>
      <c r="U48" s="590"/>
      <c r="V48" s="547"/>
      <c r="W48" s="95"/>
      <c r="X48" s="96"/>
      <c r="Y48" s="578">
        <f t="shared" si="10"/>
        <v>10</v>
      </c>
      <c r="Z48" s="579">
        <f t="shared" si="11"/>
        <v>0</v>
      </c>
    </row>
    <row r="49" spans="1:26" s="580" customFormat="1" ht="15" customHeight="1" x14ac:dyDescent="0.2">
      <c r="A49" s="142"/>
      <c r="B49" s="142"/>
      <c r="C49" s="142" t="s">
        <v>227</v>
      </c>
      <c r="D49" s="258">
        <v>5</v>
      </c>
      <c r="E49" s="109"/>
      <c r="F49" s="110"/>
      <c r="G49" s="110"/>
      <c r="H49" s="109"/>
      <c r="I49" s="595"/>
      <c r="J49" s="605">
        <v>5</v>
      </c>
      <c r="K49" s="123"/>
      <c r="L49" s="123"/>
      <c r="M49" s="123"/>
      <c r="N49" s="136"/>
      <c r="O49" s="124"/>
      <c r="P49" s="124"/>
      <c r="Q49" s="124"/>
      <c r="R49" s="124"/>
      <c r="S49" s="131"/>
      <c r="T49" s="589"/>
      <c r="U49" s="590"/>
      <c r="V49" s="547"/>
      <c r="W49" s="95"/>
      <c r="X49" s="96"/>
      <c r="Y49" s="578">
        <f t="shared" si="10"/>
        <v>5</v>
      </c>
      <c r="Z49" s="579">
        <f t="shared" si="11"/>
        <v>0</v>
      </c>
    </row>
    <row r="50" spans="1:26" s="595" customFormat="1" ht="15" customHeight="1" x14ac:dyDescent="0.2">
      <c r="A50" s="107"/>
      <c r="B50" s="107"/>
      <c r="C50" s="107"/>
      <c r="D50" s="108"/>
      <c r="E50" s="109"/>
      <c r="F50" s="110"/>
      <c r="G50" s="110"/>
      <c r="H50" s="109"/>
      <c r="I50" s="199"/>
      <c r="J50" s="123"/>
      <c r="K50" s="123"/>
      <c r="L50" s="70"/>
      <c r="M50" s="70"/>
      <c r="N50" s="136"/>
      <c r="O50" s="110"/>
      <c r="P50" s="110"/>
      <c r="Q50" s="110"/>
      <c r="R50" s="110"/>
      <c r="S50" s="199"/>
      <c r="T50" s="601"/>
      <c r="U50" s="597"/>
      <c r="V50" s="598"/>
      <c r="W50" s="599"/>
      <c r="X50" s="600"/>
      <c r="Y50" s="578">
        <f t="shared" si="10"/>
        <v>0</v>
      </c>
      <c r="Z50" s="579">
        <f t="shared" si="11"/>
        <v>0</v>
      </c>
    </row>
    <row r="51" spans="1:26" s="595" customFormat="1" ht="15" customHeight="1" x14ac:dyDescent="0.2">
      <c r="A51" s="107" t="s">
        <v>268</v>
      </c>
      <c r="B51" s="106" t="s">
        <v>5</v>
      </c>
      <c r="C51" s="127" t="s">
        <v>460</v>
      </c>
      <c r="D51" s="68">
        <v>21</v>
      </c>
      <c r="E51" s="109"/>
      <c r="F51" s="110"/>
      <c r="G51" s="110"/>
      <c r="H51" s="109"/>
      <c r="I51" s="61">
        <v>7</v>
      </c>
      <c r="J51" s="265">
        <v>14</v>
      </c>
      <c r="K51" s="70"/>
      <c r="L51" s="70"/>
      <c r="M51" s="70"/>
      <c r="N51" s="97"/>
      <c r="O51" s="110"/>
      <c r="P51" s="110"/>
      <c r="Q51" s="110"/>
      <c r="R51" s="110"/>
      <c r="S51" s="199"/>
      <c r="T51" s="601"/>
      <c r="U51" s="597"/>
      <c r="V51" s="598"/>
      <c r="W51" s="599"/>
      <c r="X51" s="600"/>
      <c r="Y51" s="578">
        <f t="shared" si="10"/>
        <v>21</v>
      </c>
      <c r="Z51" s="579">
        <f t="shared" si="11"/>
        <v>0</v>
      </c>
    </row>
    <row r="52" spans="1:26" s="595" customFormat="1" ht="15" customHeight="1" x14ac:dyDescent="0.2">
      <c r="A52" s="107"/>
      <c r="B52" s="107"/>
      <c r="C52" s="602"/>
      <c r="D52" s="162"/>
      <c r="E52" s="109"/>
      <c r="F52" s="110"/>
      <c r="G52" s="110"/>
      <c r="H52" s="109"/>
      <c r="I52" s="109"/>
      <c r="J52" s="265"/>
      <c r="K52" s="70"/>
      <c r="L52" s="70"/>
      <c r="M52" s="70"/>
      <c r="N52" s="97"/>
      <c r="O52" s="110"/>
      <c r="P52" s="110"/>
      <c r="Q52" s="110"/>
      <c r="R52" s="110"/>
      <c r="S52" s="199"/>
      <c r="T52" s="601"/>
      <c r="U52" s="597"/>
      <c r="V52" s="598"/>
      <c r="W52" s="599"/>
      <c r="X52" s="600"/>
      <c r="Y52" s="578">
        <f t="shared" si="10"/>
        <v>0</v>
      </c>
      <c r="Z52" s="579">
        <f t="shared" si="11"/>
        <v>0</v>
      </c>
    </row>
    <row r="53" spans="1:26" s="595" customFormat="1" ht="15" customHeight="1" x14ac:dyDescent="0.2">
      <c r="A53" s="107" t="s">
        <v>501</v>
      </c>
      <c r="B53" s="107" t="s">
        <v>383</v>
      </c>
      <c r="C53" s="602" t="s">
        <v>461</v>
      </c>
      <c r="D53" s="162">
        <v>10</v>
      </c>
      <c r="E53" s="109"/>
      <c r="F53" s="110"/>
      <c r="G53" s="110"/>
      <c r="H53" s="109"/>
      <c r="I53" s="61">
        <v>3</v>
      </c>
      <c r="J53" s="265">
        <v>7</v>
      </c>
      <c r="K53" s="70"/>
      <c r="L53" s="70"/>
      <c r="M53" s="70"/>
      <c r="N53" s="97"/>
      <c r="O53" s="110"/>
      <c r="P53" s="110"/>
      <c r="Q53" s="110"/>
      <c r="R53" s="110"/>
      <c r="S53" s="199"/>
      <c r="T53" s="601"/>
      <c r="U53" s="597"/>
      <c r="V53" s="598"/>
      <c r="W53" s="599"/>
      <c r="X53" s="600"/>
      <c r="Y53" s="578">
        <f t="shared" si="10"/>
        <v>10</v>
      </c>
      <c r="Z53" s="579">
        <f t="shared" si="11"/>
        <v>0</v>
      </c>
    </row>
    <row r="54" spans="1:26" s="595" customFormat="1" ht="15" customHeight="1" x14ac:dyDescent="0.2">
      <c r="A54" s="107"/>
      <c r="B54" s="107"/>
      <c r="C54" s="107" t="s">
        <v>385</v>
      </c>
      <c r="D54" s="143">
        <v>6</v>
      </c>
      <c r="E54" s="109"/>
      <c r="F54" s="110"/>
      <c r="G54" s="110"/>
      <c r="H54" s="109"/>
      <c r="I54" s="109">
        <v>0</v>
      </c>
      <c r="J54" s="256">
        <v>6</v>
      </c>
      <c r="K54" s="70"/>
      <c r="L54" s="70"/>
      <c r="M54" s="70"/>
      <c r="N54" s="97"/>
      <c r="O54" s="110"/>
      <c r="P54" s="110"/>
      <c r="Q54" s="110"/>
      <c r="R54" s="110"/>
      <c r="S54" s="199"/>
      <c r="T54" s="601"/>
      <c r="U54" s="597"/>
      <c r="V54" s="598"/>
      <c r="W54" s="599"/>
      <c r="X54" s="600"/>
      <c r="Y54" s="578">
        <f t="shared" si="10"/>
        <v>6</v>
      </c>
      <c r="Z54" s="579">
        <f t="shared" si="11"/>
        <v>0</v>
      </c>
    </row>
    <row r="55" spans="1:26" s="595" customFormat="1" ht="15" customHeight="1" x14ac:dyDescent="0.2">
      <c r="A55" s="107"/>
      <c r="B55" s="107"/>
      <c r="C55" s="107" t="s">
        <v>384</v>
      </c>
      <c r="D55" s="143">
        <v>4</v>
      </c>
      <c r="E55" s="109"/>
      <c r="F55" s="110"/>
      <c r="G55" s="110"/>
      <c r="H55" s="109"/>
      <c r="I55" s="109">
        <v>3</v>
      </c>
      <c r="J55" s="256">
        <v>1</v>
      </c>
      <c r="K55" s="70"/>
      <c r="L55" s="70"/>
      <c r="M55" s="70"/>
      <c r="N55" s="97"/>
      <c r="O55" s="110"/>
      <c r="P55" s="110"/>
      <c r="Q55" s="110"/>
      <c r="R55" s="110"/>
      <c r="S55" s="199"/>
      <c r="T55" s="601"/>
      <c r="U55" s="597"/>
      <c r="V55" s="598"/>
      <c r="W55" s="599"/>
      <c r="X55" s="600"/>
      <c r="Y55" s="578">
        <f t="shared" si="10"/>
        <v>4</v>
      </c>
      <c r="Z55" s="579">
        <f t="shared" si="11"/>
        <v>0</v>
      </c>
    </row>
    <row r="56" spans="1:26" s="595" customFormat="1" ht="15" customHeight="1" x14ac:dyDescent="0.2">
      <c r="A56" s="107"/>
      <c r="B56" s="107"/>
      <c r="C56" s="602"/>
      <c r="D56" s="162"/>
      <c r="E56" s="109"/>
      <c r="F56" s="110"/>
      <c r="G56" s="110"/>
      <c r="H56" s="109"/>
      <c r="I56" s="110"/>
      <c r="J56" s="265"/>
      <c r="K56" s="70"/>
      <c r="L56" s="70"/>
      <c r="M56" s="70"/>
      <c r="N56" s="97"/>
      <c r="O56" s="110"/>
      <c r="P56" s="110"/>
      <c r="Q56" s="110"/>
      <c r="R56" s="110"/>
      <c r="S56" s="199"/>
      <c r="T56" s="601"/>
      <c r="U56" s="597"/>
      <c r="V56" s="598"/>
      <c r="W56" s="599"/>
      <c r="X56" s="600"/>
      <c r="Y56" s="578">
        <f t="shared" si="10"/>
        <v>0</v>
      </c>
      <c r="Z56" s="579">
        <f t="shared" si="11"/>
        <v>0</v>
      </c>
    </row>
    <row r="57" spans="1:26" s="595" customFormat="1" ht="15" customHeight="1" x14ac:dyDescent="0.2">
      <c r="A57" s="107"/>
      <c r="B57" s="107" t="s">
        <v>372</v>
      </c>
      <c r="C57" s="602" t="s">
        <v>373</v>
      </c>
      <c r="D57" s="162">
        <v>15</v>
      </c>
      <c r="E57" s="109"/>
      <c r="F57" s="110"/>
      <c r="G57" s="110"/>
      <c r="H57" s="109"/>
      <c r="I57" s="199"/>
      <c r="J57" s="70">
        <v>15</v>
      </c>
      <c r="K57" s="70"/>
      <c r="L57" s="70"/>
      <c r="M57" s="70"/>
      <c r="N57" s="97"/>
      <c r="O57" s="110"/>
      <c r="P57" s="110"/>
      <c r="Q57" s="110"/>
      <c r="R57" s="110"/>
      <c r="S57" s="199"/>
      <c r="T57" s="601"/>
      <c r="U57" s="597"/>
      <c r="V57" s="598"/>
      <c r="W57" s="599"/>
      <c r="X57" s="600"/>
      <c r="Y57" s="578">
        <f t="shared" si="10"/>
        <v>15</v>
      </c>
      <c r="Z57" s="579">
        <f t="shared" si="11"/>
        <v>0</v>
      </c>
    </row>
    <row r="58" spans="1:26" s="595" customFormat="1" ht="15" customHeight="1" x14ac:dyDescent="0.2">
      <c r="A58" s="107"/>
      <c r="B58" s="107" t="s">
        <v>374</v>
      </c>
      <c r="C58" s="107" t="s">
        <v>462</v>
      </c>
      <c r="D58" s="143">
        <v>10</v>
      </c>
      <c r="E58" s="109"/>
      <c r="F58" s="110"/>
      <c r="G58" s="110"/>
      <c r="H58" s="109"/>
      <c r="I58" s="199"/>
      <c r="J58" s="123">
        <v>10</v>
      </c>
      <c r="K58" s="123"/>
      <c r="L58" s="70"/>
      <c r="M58" s="70"/>
      <c r="N58" s="97"/>
      <c r="O58" s="110"/>
      <c r="P58" s="110"/>
      <c r="Q58" s="110"/>
      <c r="R58" s="110"/>
      <c r="S58" s="199"/>
      <c r="T58" s="601"/>
      <c r="U58" s="597"/>
      <c r="V58" s="598"/>
      <c r="W58" s="599"/>
      <c r="X58" s="600"/>
      <c r="Y58" s="578">
        <f t="shared" si="10"/>
        <v>10</v>
      </c>
      <c r="Z58" s="579">
        <f t="shared" si="11"/>
        <v>0</v>
      </c>
    </row>
    <row r="59" spans="1:26" s="595" customFormat="1" ht="15" customHeight="1" x14ac:dyDescent="0.2">
      <c r="A59" s="107"/>
      <c r="B59" s="107"/>
      <c r="C59" s="107" t="s">
        <v>463</v>
      </c>
      <c r="D59" s="143">
        <v>5</v>
      </c>
      <c r="E59" s="109"/>
      <c r="F59" s="110"/>
      <c r="G59" s="110"/>
      <c r="H59" s="109"/>
      <c r="I59" s="199"/>
      <c r="J59" s="123">
        <v>5</v>
      </c>
      <c r="K59" s="123"/>
      <c r="L59" s="70"/>
      <c r="M59" s="70"/>
      <c r="N59" s="97"/>
      <c r="O59" s="110"/>
      <c r="P59" s="110"/>
      <c r="Q59" s="110"/>
      <c r="R59" s="110"/>
      <c r="S59" s="199"/>
      <c r="T59" s="601"/>
      <c r="U59" s="597"/>
      <c r="V59" s="598"/>
      <c r="W59" s="599"/>
      <c r="X59" s="600"/>
      <c r="Y59" s="578">
        <f t="shared" si="10"/>
        <v>5</v>
      </c>
      <c r="Z59" s="579">
        <f t="shared" si="11"/>
        <v>0</v>
      </c>
    </row>
    <row r="60" spans="1:26" s="595" customFormat="1" ht="15" customHeight="1" x14ac:dyDescent="0.2">
      <c r="A60" s="107"/>
      <c r="B60" s="107"/>
      <c r="C60" s="107"/>
      <c r="D60" s="143"/>
      <c r="E60" s="109"/>
      <c r="F60" s="110"/>
      <c r="G60" s="110"/>
      <c r="H60" s="109"/>
      <c r="I60" s="199"/>
      <c r="J60" s="123"/>
      <c r="K60" s="123"/>
      <c r="L60" s="70"/>
      <c r="M60" s="70"/>
      <c r="N60" s="97"/>
      <c r="O60" s="110"/>
      <c r="P60" s="110"/>
      <c r="Q60" s="110"/>
      <c r="R60" s="110"/>
      <c r="S60" s="199"/>
      <c r="T60" s="601"/>
      <c r="U60" s="597"/>
      <c r="V60" s="598"/>
      <c r="W60" s="599"/>
      <c r="X60" s="600"/>
      <c r="Y60" s="578">
        <f t="shared" si="10"/>
        <v>0</v>
      </c>
      <c r="Z60" s="579">
        <f t="shared" si="11"/>
        <v>0</v>
      </c>
    </row>
    <row r="61" spans="1:26" s="580" customFormat="1" ht="15" customHeight="1" x14ac:dyDescent="0.2">
      <c r="A61" s="142" t="s">
        <v>368</v>
      </c>
      <c r="B61" s="142" t="s">
        <v>269</v>
      </c>
      <c r="C61" s="161" t="s">
        <v>458</v>
      </c>
      <c r="D61" s="255">
        <v>70</v>
      </c>
      <c r="E61" s="109"/>
      <c r="F61" s="78"/>
      <c r="G61" s="78"/>
      <c r="H61" s="61"/>
      <c r="I61" s="935"/>
      <c r="J61" s="603"/>
      <c r="K61" s="70">
        <f>SUM(K62:K63)</f>
        <v>38</v>
      </c>
      <c r="L61" s="70">
        <f>SUM(L62:L63)</f>
        <v>32</v>
      </c>
      <c r="M61" s="123"/>
      <c r="N61" s="136"/>
      <c r="O61" s="124"/>
      <c r="P61" s="124"/>
      <c r="Q61" s="124"/>
      <c r="R61" s="124"/>
      <c r="S61" s="131"/>
      <c r="T61" s="589"/>
      <c r="U61" s="590"/>
      <c r="V61" s="547"/>
      <c r="W61" s="95"/>
      <c r="X61" s="96"/>
      <c r="Y61" s="578">
        <f>SUM(E61:V61)</f>
        <v>70</v>
      </c>
      <c r="Z61" s="579">
        <f>SUM(Y61)-D61</f>
        <v>0</v>
      </c>
    </row>
    <row r="62" spans="1:26" s="580" customFormat="1" ht="15" customHeight="1" x14ac:dyDescent="0.2">
      <c r="A62" s="142"/>
      <c r="B62" s="142"/>
      <c r="C62" s="142" t="s">
        <v>270</v>
      </c>
      <c r="D62" s="258">
        <v>45</v>
      </c>
      <c r="E62" s="109"/>
      <c r="F62" s="78"/>
      <c r="G62" s="78"/>
      <c r="H62" s="61"/>
      <c r="I62" s="935"/>
      <c r="J62" s="603"/>
      <c r="K62" s="123">
        <v>25</v>
      </c>
      <c r="L62" s="123">
        <v>20</v>
      </c>
      <c r="M62" s="123"/>
      <c r="N62" s="136"/>
      <c r="O62" s="124"/>
      <c r="P62" s="124"/>
      <c r="Q62" s="124"/>
      <c r="R62" s="124"/>
      <c r="S62" s="131"/>
      <c r="T62" s="589"/>
      <c r="U62" s="590"/>
      <c r="V62" s="547"/>
      <c r="W62" s="95"/>
      <c r="X62" s="96"/>
      <c r="Y62" s="578">
        <f>SUM(E62:V62)</f>
        <v>45</v>
      </c>
      <c r="Z62" s="579">
        <f>SUM(Y62)-D62</f>
        <v>0</v>
      </c>
    </row>
    <row r="63" spans="1:26" s="580" customFormat="1" ht="15" customHeight="1" x14ac:dyDescent="0.2">
      <c r="A63" s="142"/>
      <c r="B63" s="142"/>
      <c r="C63" s="142" t="s">
        <v>271</v>
      </c>
      <c r="D63" s="258">
        <v>25</v>
      </c>
      <c r="E63" s="109"/>
      <c r="F63" s="78"/>
      <c r="G63" s="78"/>
      <c r="H63" s="61"/>
      <c r="I63" s="935"/>
      <c r="J63" s="603"/>
      <c r="K63" s="123">
        <v>13</v>
      </c>
      <c r="L63" s="123">
        <v>12</v>
      </c>
      <c r="M63" s="123"/>
      <c r="N63" s="136"/>
      <c r="O63" s="124"/>
      <c r="P63" s="124"/>
      <c r="Q63" s="124"/>
      <c r="R63" s="124"/>
      <c r="S63" s="131"/>
      <c r="T63" s="589"/>
      <c r="U63" s="590"/>
      <c r="V63" s="547"/>
      <c r="W63" s="95"/>
      <c r="X63" s="96"/>
      <c r="Y63" s="578">
        <f>SUM(E63:V63)</f>
        <v>25</v>
      </c>
      <c r="Z63" s="579">
        <f>SUM(Y63)-D63</f>
        <v>0</v>
      </c>
    </row>
    <row r="64" spans="1:26" s="595" customFormat="1" ht="15" customHeight="1" x14ac:dyDescent="0.2">
      <c r="A64" s="106"/>
      <c r="B64" s="106"/>
      <c r="C64" s="106"/>
      <c r="D64" s="121"/>
      <c r="E64" s="109"/>
      <c r="F64" s="110"/>
      <c r="G64" s="110"/>
      <c r="H64" s="109"/>
      <c r="I64" s="199"/>
      <c r="J64" s="123"/>
      <c r="K64" s="123"/>
      <c r="L64" s="70"/>
      <c r="M64" s="70"/>
      <c r="N64" s="97"/>
      <c r="O64" s="110"/>
      <c r="P64" s="110"/>
      <c r="Q64" s="110"/>
      <c r="R64" s="110"/>
      <c r="S64" s="199"/>
      <c r="T64" s="596"/>
      <c r="U64" s="597"/>
      <c r="V64" s="598"/>
      <c r="W64" s="599"/>
      <c r="X64" s="600"/>
      <c r="Y64" s="578">
        <f t="shared" si="10"/>
        <v>0</v>
      </c>
      <c r="Z64" s="579">
        <f t="shared" si="11"/>
        <v>0</v>
      </c>
    </row>
    <row r="65" spans="1:26" s="595" customFormat="1" ht="15" customHeight="1" x14ac:dyDescent="0.2">
      <c r="A65" s="591"/>
      <c r="B65" s="591"/>
      <c r="C65" s="817"/>
      <c r="D65" s="827"/>
      <c r="E65" s="146"/>
      <c r="F65" s="145"/>
      <c r="G65" s="145"/>
      <c r="H65" s="146"/>
      <c r="I65" s="829"/>
      <c r="J65" s="117"/>
      <c r="K65" s="117"/>
      <c r="L65" s="35"/>
      <c r="M65" s="35"/>
      <c r="N65" s="33"/>
      <c r="O65" s="145"/>
      <c r="P65" s="145"/>
      <c r="Q65" s="145"/>
      <c r="R65" s="145"/>
      <c r="S65" s="829"/>
      <c r="T65" s="830"/>
      <c r="U65" s="592"/>
      <c r="V65" s="831"/>
      <c r="W65" s="593"/>
      <c r="X65" s="594"/>
      <c r="Y65" s="578">
        <f t="shared" si="10"/>
        <v>0</v>
      </c>
      <c r="Z65" s="579">
        <f t="shared" si="11"/>
        <v>0</v>
      </c>
    </row>
    <row r="66" spans="1:26" s="607" customFormat="1" ht="15" customHeight="1" x14ac:dyDescent="0.2">
      <c r="A66" s="77" t="s">
        <v>77</v>
      </c>
      <c r="B66" s="77" t="s">
        <v>38</v>
      </c>
      <c r="C66" s="26" t="s">
        <v>464</v>
      </c>
      <c r="D66" s="293">
        <v>28</v>
      </c>
      <c r="E66" s="61"/>
      <c r="F66" s="78"/>
      <c r="G66" s="78"/>
      <c r="H66" s="61"/>
      <c r="I66" s="101"/>
      <c r="J66" s="70"/>
      <c r="K66" s="70">
        <v>14</v>
      </c>
      <c r="L66" s="70">
        <v>14</v>
      </c>
      <c r="M66" s="832"/>
      <c r="N66" s="97"/>
      <c r="O66" s="71"/>
      <c r="P66" s="71"/>
      <c r="Q66" s="71"/>
      <c r="R66" s="71"/>
      <c r="S66" s="73"/>
      <c r="T66" s="833"/>
      <c r="U66" s="338"/>
      <c r="V66" s="75"/>
      <c r="W66" s="295"/>
      <c r="X66" s="76"/>
      <c r="Y66" s="578">
        <f t="shared" si="10"/>
        <v>28</v>
      </c>
      <c r="Z66" s="579">
        <f t="shared" si="11"/>
        <v>0</v>
      </c>
    </row>
    <row r="67" spans="1:26" s="607" customFormat="1" ht="15" customHeight="1" x14ac:dyDescent="0.2">
      <c r="A67" s="142"/>
      <c r="B67" s="142"/>
      <c r="C67" s="77" t="s">
        <v>163</v>
      </c>
      <c r="D67" s="258">
        <v>19</v>
      </c>
      <c r="E67" s="61"/>
      <c r="F67" s="78"/>
      <c r="G67" s="110"/>
      <c r="H67" s="109"/>
      <c r="I67" s="101"/>
      <c r="J67" s="70"/>
      <c r="K67" s="123">
        <v>9</v>
      </c>
      <c r="L67" s="123">
        <v>10</v>
      </c>
      <c r="M67" s="608"/>
      <c r="N67" s="97"/>
      <c r="O67" s="71"/>
      <c r="P67" s="71"/>
      <c r="Q67" s="71"/>
      <c r="R67" s="71"/>
      <c r="S67" s="73"/>
      <c r="T67" s="337"/>
      <c r="U67" s="338"/>
      <c r="V67" s="75"/>
      <c r="W67" s="295"/>
      <c r="X67" s="76"/>
      <c r="Y67" s="578">
        <f t="shared" si="10"/>
        <v>19</v>
      </c>
      <c r="Z67" s="579">
        <f t="shared" si="11"/>
        <v>0</v>
      </c>
    </row>
    <row r="68" spans="1:26" s="580" customFormat="1" ht="15" customHeight="1" x14ac:dyDescent="0.2">
      <c r="A68" s="142"/>
      <c r="B68" s="142"/>
      <c r="C68" s="77" t="s">
        <v>164</v>
      </c>
      <c r="D68" s="258">
        <v>9</v>
      </c>
      <c r="E68" s="109"/>
      <c r="F68" s="110"/>
      <c r="G68" s="110"/>
      <c r="H68" s="109"/>
      <c r="I68" s="199"/>
      <c r="J68" s="123"/>
      <c r="K68" s="123">
        <v>5</v>
      </c>
      <c r="L68" s="123">
        <v>4</v>
      </c>
      <c r="M68" s="603"/>
      <c r="N68" s="136"/>
      <c r="O68" s="124"/>
      <c r="P68" s="124"/>
      <c r="Q68" s="124"/>
      <c r="R68" s="124"/>
      <c r="S68" s="131"/>
      <c r="T68" s="589"/>
      <c r="U68" s="590"/>
      <c r="V68" s="547"/>
      <c r="W68" s="95"/>
      <c r="X68" s="96"/>
      <c r="Y68" s="578">
        <f t="shared" si="10"/>
        <v>9</v>
      </c>
      <c r="Z68" s="579">
        <f t="shared" si="11"/>
        <v>0</v>
      </c>
    </row>
    <row r="69" spans="1:26" s="580" customFormat="1" ht="15" customHeight="1" x14ac:dyDescent="0.2">
      <c r="A69" s="142"/>
      <c r="B69" s="142"/>
      <c r="C69" s="142"/>
      <c r="D69" s="258"/>
      <c r="E69" s="109"/>
      <c r="F69" s="110"/>
      <c r="G69" s="110"/>
      <c r="H69" s="109"/>
      <c r="I69" s="199"/>
      <c r="J69" s="123"/>
      <c r="K69" s="123"/>
      <c r="L69" s="123"/>
      <c r="M69" s="123"/>
      <c r="N69" s="136"/>
      <c r="O69" s="124"/>
      <c r="P69" s="124"/>
      <c r="Q69" s="124"/>
      <c r="R69" s="124"/>
      <c r="S69" s="131"/>
      <c r="T69" s="589"/>
      <c r="U69" s="590"/>
      <c r="V69" s="547"/>
      <c r="W69" s="95"/>
      <c r="X69" s="96"/>
      <c r="Y69" s="578">
        <f t="shared" si="10"/>
        <v>0</v>
      </c>
      <c r="Z69" s="579">
        <f t="shared" si="11"/>
        <v>0</v>
      </c>
    </row>
    <row r="70" spans="1:26" s="580" customFormat="1" ht="15" customHeight="1" x14ac:dyDescent="0.2">
      <c r="A70" s="142"/>
      <c r="B70" s="142" t="s">
        <v>375</v>
      </c>
      <c r="C70" s="161" t="s">
        <v>379</v>
      </c>
      <c r="D70" s="255">
        <v>22</v>
      </c>
      <c r="E70" s="109"/>
      <c r="F70" s="110"/>
      <c r="G70" s="110"/>
      <c r="H70" s="109"/>
      <c r="I70" s="199"/>
      <c r="J70" s="123"/>
      <c r="K70" s="70">
        <v>22</v>
      </c>
      <c r="L70" s="123"/>
      <c r="M70" s="123"/>
      <c r="N70" s="136"/>
      <c r="O70" s="124"/>
      <c r="P70" s="124"/>
      <c r="Q70" s="124"/>
      <c r="R70" s="124"/>
      <c r="S70" s="131"/>
      <c r="T70" s="589"/>
      <c r="U70" s="590"/>
      <c r="V70" s="547"/>
      <c r="W70" s="95"/>
      <c r="X70" s="96"/>
      <c r="Y70" s="578">
        <f t="shared" si="10"/>
        <v>22</v>
      </c>
      <c r="Z70" s="579">
        <f t="shared" si="11"/>
        <v>0</v>
      </c>
    </row>
    <row r="71" spans="1:26" s="580" customFormat="1" ht="15" customHeight="1" x14ac:dyDescent="0.2">
      <c r="A71" s="142"/>
      <c r="B71" s="142"/>
      <c r="C71" s="142" t="s">
        <v>369</v>
      </c>
      <c r="D71" s="258">
        <v>16</v>
      </c>
      <c r="E71" s="109"/>
      <c r="F71" s="110"/>
      <c r="G71" s="110"/>
      <c r="H71" s="109"/>
      <c r="I71" s="199"/>
      <c r="J71" s="123"/>
      <c r="K71" s="123">
        <v>16</v>
      </c>
      <c r="L71" s="123"/>
      <c r="M71" s="123"/>
      <c r="N71" s="136"/>
      <c r="O71" s="124"/>
      <c r="P71" s="124"/>
      <c r="Q71" s="124"/>
      <c r="R71" s="124"/>
      <c r="S71" s="131"/>
      <c r="T71" s="589"/>
      <c r="U71" s="590"/>
      <c r="V71" s="547"/>
      <c r="W71" s="95"/>
      <c r="X71" s="96"/>
      <c r="Y71" s="578">
        <f t="shared" si="10"/>
        <v>16</v>
      </c>
      <c r="Z71" s="579">
        <f t="shared" si="11"/>
        <v>0</v>
      </c>
    </row>
    <row r="72" spans="1:26" s="580" customFormat="1" ht="15" customHeight="1" x14ac:dyDescent="0.2">
      <c r="A72" s="142"/>
      <c r="B72" s="142"/>
      <c r="C72" s="142" t="s">
        <v>370</v>
      </c>
      <c r="D72" s="258">
        <v>6</v>
      </c>
      <c r="E72" s="109"/>
      <c r="F72" s="110"/>
      <c r="G72" s="110"/>
      <c r="H72" s="109"/>
      <c r="I72" s="199"/>
      <c r="J72" s="123"/>
      <c r="K72" s="123">
        <v>6</v>
      </c>
      <c r="L72" s="123"/>
      <c r="M72" s="123"/>
      <c r="N72" s="136"/>
      <c r="O72" s="124"/>
      <c r="P72" s="124"/>
      <c r="Q72" s="124"/>
      <c r="R72" s="124"/>
      <c r="S72" s="131"/>
      <c r="T72" s="589"/>
      <c r="U72" s="590"/>
      <c r="V72" s="547"/>
      <c r="W72" s="95"/>
      <c r="X72" s="96"/>
      <c r="Y72" s="578">
        <f t="shared" si="10"/>
        <v>6</v>
      </c>
      <c r="Z72" s="579">
        <f t="shared" si="11"/>
        <v>0</v>
      </c>
    </row>
    <row r="73" spans="1:26" s="580" customFormat="1" ht="15" customHeight="1" x14ac:dyDescent="0.2">
      <c r="A73" s="142"/>
      <c r="B73" s="142"/>
      <c r="C73" s="142"/>
      <c r="D73" s="258"/>
      <c r="E73" s="109"/>
      <c r="F73" s="110"/>
      <c r="G73" s="110"/>
      <c r="H73" s="109"/>
      <c r="I73" s="199"/>
      <c r="J73" s="123"/>
      <c r="K73" s="123"/>
      <c r="L73" s="123"/>
      <c r="M73" s="123"/>
      <c r="N73" s="136"/>
      <c r="O73" s="124"/>
      <c r="P73" s="124"/>
      <c r="Q73" s="124"/>
      <c r="R73" s="124"/>
      <c r="S73" s="131"/>
      <c r="T73" s="590"/>
      <c r="U73" s="590"/>
      <c r="V73" s="547"/>
      <c r="W73" s="95"/>
      <c r="X73" s="96"/>
      <c r="Y73" s="578">
        <f t="shared" si="10"/>
        <v>0</v>
      </c>
      <c r="Z73" s="579">
        <f t="shared" si="11"/>
        <v>0</v>
      </c>
    </row>
    <row r="74" spans="1:26" s="619" customFormat="1" ht="15" customHeight="1" x14ac:dyDescent="0.2">
      <c r="A74" s="610"/>
      <c r="B74" s="496" t="s">
        <v>375</v>
      </c>
      <c r="C74" s="611" t="s">
        <v>390</v>
      </c>
      <c r="D74" s="612">
        <v>35</v>
      </c>
      <c r="E74" s="613"/>
      <c r="F74" s="614"/>
      <c r="G74" s="614"/>
      <c r="H74" s="609"/>
      <c r="I74" s="936"/>
      <c r="J74" s="616"/>
      <c r="K74" s="615"/>
      <c r="L74" s="615">
        <f>SUM(L75:L76)</f>
        <v>17</v>
      </c>
      <c r="M74" s="615">
        <f>SUM(M75:M76)</f>
        <v>18</v>
      </c>
      <c r="N74" s="906"/>
      <c r="O74" s="617"/>
      <c r="P74" s="617"/>
      <c r="Q74" s="613"/>
      <c r="R74" s="613"/>
      <c r="S74" s="618"/>
      <c r="V74" s="620"/>
      <c r="X74" s="621"/>
      <c r="Y74" s="578">
        <f t="shared" si="10"/>
        <v>35</v>
      </c>
      <c r="Z74" s="579">
        <f t="shared" si="11"/>
        <v>0</v>
      </c>
    </row>
    <row r="75" spans="1:26" s="619" customFormat="1" ht="15" customHeight="1" x14ac:dyDescent="0.2">
      <c r="A75" s="610"/>
      <c r="B75" s="622"/>
      <c r="C75" s="623" t="s">
        <v>195</v>
      </c>
      <c r="D75" s="624">
        <v>20</v>
      </c>
      <c r="E75" s="613"/>
      <c r="F75" s="614"/>
      <c r="G75" s="614"/>
      <c r="H75" s="609"/>
      <c r="I75" s="630"/>
      <c r="J75" s="384"/>
      <c r="K75" s="626"/>
      <c r="L75" s="626">
        <v>10</v>
      </c>
      <c r="M75" s="626">
        <v>10</v>
      </c>
      <c r="N75" s="907"/>
      <c r="O75" s="627"/>
      <c r="P75" s="627"/>
      <c r="Q75" s="628"/>
      <c r="R75" s="613"/>
      <c r="S75" s="618"/>
      <c r="V75" s="620"/>
      <c r="X75" s="621"/>
      <c r="Y75" s="578">
        <f t="shared" si="10"/>
        <v>20</v>
      </c>
      <c r="Z75" s="579">
        <f t="shared" si="11"/>
        <v>0</v>
      </c>
    </row>
    <row r="76" spans="1:26" s="619" customFormat="1" ht="15" customHeight="1" x14ac:dyDescent="0.2">
      <c r="A76" s="610"/>
      <c r="B76" s="622"/>
      <c r="C76" s="623" t="s">
        <v>196</v>
      </c>
      <c r="D76" s="624">
        <v>15</v>
      </c>
      <c r="E76" s="613"/>
      <c r="F76" s="614"/>
      <c r="G76" s="614"/>
      <c r="H76" s="609"/>
      <c r="I76" s="630"/>
      <c r="J76" s="629"/>
      <c r="K76" s="625"/>
      <c r="L76" s="625">
        <v>7</v>
      </c>
      <c r="M76" s="625">
        <v>8</v>
      </c>
      <c r="N76" s="933"/>
      <c r="O76" s="630"/>
      <c r="P76" s="630"/>
      <c r="Q76" s="628"/>
      <c r="R76" s="613"/>
      <c r="S76" s="618"/>
      <c r="V76" s="620"/>
      <c r="X76" s="621"/>
      <c r="Y76" s="578">
        <f t="shared" si="10"/>
        <v>15</v>
      </c>
      <c r="Z76" s="579">
        <f t="shared" si="11"/>
        <v>0</v>
      </c>
    </row>
    <row r="77" spans="1:26" s="580" customFormat="1" ht="15" customHeight="1" x14ac:dyDescent="0.2">
      <c r="A77" s="142"/>
      <c r="B77" s="77"/>
      <c r="C77" s="77"/>
      <c r="D77" s="260"/>
      <c r="E77" s="109"/>
      <c r="F77" s="110"/>
      <c r="G77" s="110"/>
      <c r="H77" s="109"/>
      <c r="I77" s="110"/>
      <c r="J77" s="292"/>
      <c r="K77" s="123"/>
      <c r="L77" s="123"/>
      <c r="M77" s="123"/>
      <c r="N77" s="130"/>
      <c r="O77" s="124"/>
      <c r="P77" s="124"/>
      <c r="Q77" s="124"/>
      <c r="R77" s="124"/>
      <c r="S77" s="134"/>
      <c r="T77" s="589"/>
      <c r="U77" s="590"/>
      <c r="V77" s="547"/>
      <c r="W77" s="95"/>
      <c r="X77" s="96"/>
      <c r="Y77" s="578">
        <f t="shared" si="10"/>
        <v>0</v>
      </c>
      <c r="Z77" s="579">
        <f t="shared" si="11"/>
        <v>0</v>
      </c>
    </row>
    <row r="78" spans="1:26" s="580" customFormat="1" ht="15" customHeight="1" x14ac:dyDescent="0.2">
      <c r="A78" s="142"/>
      <c r="B78" s="77"/>
      <c r="C78" s="26" t="s">
        <v>167</v>
      </c>
      <c r="D78" s="1003">
        <f>SUM(E78:V78)</f>
        <v>220</v>
      </c>
      <c r="E78" s="61">
        <v>44</v>
      </c>
      <c r="F78" s="61">
        <v>42</v>
      </c>
      <c r="G78" s="61">
        <v>35</v>
      </c>
      <c r="H78" s="61">
        <v>42</v>
      </c>
      <c r="I78" s="944">
        <v>57</v>
      </c>
      <c r="J78" s="123"/>
      <c r="K78" s="123"/>
      <c r="L78" s="123"/>
      <c r="M78" s="123"/>
      <c r="N78" s="130"/>
      <c r="O78" s="124"/>
      <c r="P78" s="124"/>
      <c r="Q78" s="124"/>
      <c r="R78" s="124"/>
      <c r="S78" s="134"/>
      <c r="T78" s="589"/>
      <c r="U78" s="590"/>
      <c r="V78" s="547"/>
      <c r="W78" s="95"/>
      <c r="X78" s="96"/>
      <c r="Y78" s="578">
        <f t="shared" si="10"/>
        <v>220</v>
      </c>
      <c r="Z78" s="579">
        <f t="shared" si="11"/>
        <v>0</v>
      </c>
    </row>
    <row r="79" spans="1:26" s="633" customFormat="1" ht="15" customHeight="1" x14ac:dyDescent="0.2">
      <c r="A79" s="548"/>
      <c r="B79" s="548"/>
      <c r="C79" s="262" t="s">
        <v>371</v>
      </c>
      <c r="D79" s="293">
        <v>197</v>
      </c>
      <c r="E79" s="61"/>
      <c r="F79" s="78"/>
      <c r="G79" s="78"/>
      <c r="H79" s="61"/>
      <c r="I79" s="78"/>
      <c r="J79" s="631">
        <v>40</v>
      </c>
      <c r="K79" s="70">
        <v>40</v>
      </c>
      <c r="L79" s="70">
        <v>39</v>
      </c>
      <c r="M79" s="70">
        <v>39</v>
      </c>
      <c r="N79" s="1008">
        <v>39</v>
      </c>
      <c r="O79" s="550"/>
      <c r="P79" s="550"/>
      <c r="Q79" s="550"/>
      <c r="R79" s="550"/>
      <c r="S79" s="632"/>
      <c r="T79" s="589"/>
      <c r="U79" s="590"/>
      <c r="V79" s="547"/>
      <c r="W79" s="95"/>
      <c r="X79" s="96"/>
      <c r="Y79" s="578">
        <f t="shared" si="10"/>
        <v>197</v>
      </c>
      <c r="Z79" s="579">
        <f t="shared" si="11"/>
        <v>0</v>
      </c>
    </row>
    <row r="80" spans="1:26" s="639" customFormat="1" ht="15" customHeight="1" x14ac:dyDescent="0.2">
      <c r="A80" s="513"/>
      <c r="B80" s="513"/>
      <c r="C80" s="269" t="s">
        <v>179</v>
      </c>
      <c r="D80" s="514">
        <f>SUM(J80:N80)</f>
        <v>36</v>
      </c>
      <c r="E80" s="270"/>
      <c r="F80" s="270"/>
      <c r="G80" s="270"/>
      <c r="H80" s="61"/>
      <c r="I80" s="270"/>
      <c r="J80" s="400">
        <v>4</v>
      </c>
      <c r="K80" s="271">
        <v>8</v>
      </c>
      <c r="L80" s="271">
        <v>8</v>
      </c>
      <c r="M80" s="271">
        <v>8</v>
      </c>
      <c r="N80" s="924">
        <v>8</v>
      </c>
      <c r="O80" s="556"/>
      <c r="P80" s="556"/>
      <c r="Q80" s="556"/>
      <c r="R80" s="556"/>
      <c r="S80" s="556"/>
      <c r="T80" s="634"/>
      <c r="U80" s="635"/>
      <c r="V80" s="636"/>
      <c r="W80" s="637"/>
      <c r="X80" s="638"/>
      <c r="Y80" s="578">
        <f t="shared" si="10"/>
        <v>36</v>
      </c>
      <c r="Z80" s="579">
        <f t="shared" si="11"/>
        <v>0</v>
      </c>
    </row>
    <row r="81" spans="1:26" s="580" customFormat="1" ht="15" customHeight="1" x14ac:dyDescent="0.2">
      <c r="A81" s="177"/>
      <c r="B81" s="177"/>
      <c r="C81" s="640" t="s">
        <v>178</v>
      </c>
      <c r="D81" s="641">
        <f>SUM(N81:V81)</f>
        <v>264</v>
      </c>
      <c r="E81" s="407"/>
      <c r="F81" s="407"/>
      <c r="G81" s="407"/>
      <c r="H81" s="276"/>
      <c r="I81" s="937"/>
      <c r="J81" s="642"/>
      <c r="K81" s="278"/>
      <c r="L81" s="278"/>
      <c r="M81" s="278"/>
      <c r="N81" s="908"/>
      <c r="O81" s="279">
        <v>33</v>
      </c>
      <c r="P81" s="279">
        <v>33</v>
      </c>
      <c r="Q81" s="279">
        <v>33</v>
      </c>
      <c r="R81" s="279">
        <v>33</v>
      </c>
      <c r="S81" s="281">
        <v>33</v>
      </c>
      <c r="T81" s="408">
        <v>33</v>
      </c>
      <c r="U81" s="409">
        <v>33</v>
      </c>
      <c r="V81" s="410">
        <v>33</v>
      </c>
      <c r="W81" s="411"/>
      <c r="X81" s="412"/>
      <c r="Y81" s="578">
        <f t="shared" si="10"/>
        <v>264</v>
      </c>
      <c r="Z81" s="579">
        <f t="shared" si="11"/>
        <v>0</v>
      </c>
    </row>
    <row r="82" spans="1:26" ht="15" customHeight="1" x14ac:dyDescent="0.2"/>
    <row r="83" spans="1:26" ht="15" customHeight="1" x14ac:dyDescent="0.2">
      <c r="A83" s="234"/>
    </row>
    <row r="84" spans="1:26" ht="15" customHeight="1" x14ac:dyDescent="0.2"/>
    <row r="85" spans="1:26" ht="15" customHeight="1" x14ac:dyDescent="0.2">
      <c r="A85" s="643"/>
    </row>
    <row r="86" spans="1:26" ht="15" customHeight="1" x14ac:dyDescent="0.2">
      <c r="A86" s="643"/>
    </row>
    <row r="87" spans="1:26" ht="15" customHeight="1" x14ac:dyDescent="0.2">
      <c r="A87" s="643"/>
    </row>
    <row r="88" spans="1:26" ht="15" customHeight="1" x14ac:dyDescent="0.2">
      <c r="A88" s="645"/>
    </row>
    <row r="89" spans="1:26" ht="15" customHeight="1" x14ac:dyDescent="0.2">
      <c r="A89" s="643"/>
    </row>
    <row r="90" spans="1:26" x14ac:dyDescent="0.2">
      <c r="D90" s="646"/>
    </row>
  </sheetData>
  <mergeCells count="1">
    <mergeCell ref="J1:N1"/>
  </mergeCells>
  <phoneticPr fontId="1" type="noConversion"/>
  <pageMargins left="0.75" right="0.75" top="1" bottom="1" header="0.5" footer="0.5"/>
  <pageSetup paperSize="8" scale="7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0"/>
  <sheetViews>
    <sheetView zoomScaleNormal="100" workbookViewId="0">
      <selection activeCell="D16" sqref="D16"/>
    </sheetView>
  </sheetViews>
  <sheetFormatPr defaultColWidth="9.140625" defaultRowHeight="12" x14ac:dyDescent="0.2"/>
  <cols>
    <col min="1" max="1" width="10" style="649" customWidth="1"/>
    <col min="2" max="2" width="15" style="649" customWidth="1"/>
    <col min="3" max="3" width="29.42578125" style="649" customWidth="1"/>
    <col min="4" max="16384" width="9.140625" style="649"/>
  </cols>
  <sheetData>
    <row r="1" spans="1:25" ht="30" customHeight="1" x14ac:dyDescent="0.2">
      <c r="A1" s="98"/>
      <c r="B1" s="425"/>
      <c r="C1" s="425"/>
      <c r="D1" s="647"/>
      <c r="E1" s="648"/>
      <c r="F1" s="306"/>
      <c r="G1" s="306"/>
      <c r="H1" s="306"/>
      <c r="I1" s="306" t="s">
        <v>189</v>
      </c>
      <c r="J1" s="1035" t="s">
        <v>599</v>
      </c>
      <c r="K1" s="1035"/>
      <c r="L1" s="1035"/>
      <c r="M1" s="1035"/>
      <c r="N1" s="1035"/>
      <c r="O1" s="647"/>
      <c r="P1" s="647"/>
      <c r="Q1" s="647"/>
      <c r="R1" s="647"/>
      <c r="S1" s="647"/>
      <c r="T1" s="98"/>
      <c r="U1" s="98"/>
      <c r="V1" s="98"/>
      <c r="W1" s="98"/>
      <c r="X1" s="98"/>
    </row>
    <row r="2" spans="1:25" ht="15" customHeight="1" x14ac:dyDescent="0.2">
      <c r="A2" s="563" t="s">
        <v>40</v>
      </c>
      <c r="B2" s="14" t="s">
        <v>6</v>
      </c>
      <c r="C2" s="564" t="s">
        <v>418</v>
      </c>
      <c r="D2" s="430" t="s">
        <v>7</v>
      </c>
      <c r="E2" s="16" t="s">
        <v>8</v>
      </c>
      <c r="F2" s="16" t="s">
        <v>9</v>
      </c>
      <c r="G2" s="17" t="s">
        <v>10</v>
      </c>
      <c r="H2" s="17" t="s">
        <v>11</v>
      </c>
      <c r="I2" s="940" t="s">
        <v>12</v>
      </c>
      <c r="J2" s="19" t="s">
        <v>13</v>
      </c>
      <c r="K2" s="20" t="s">
        <v>14</v>
      </c>
      <c r="L2" s="20" t="s">
        <v>15</v>
      </c>
      <c r="M2" s="20" t="s">
        <v>16</v>
      </c>
      <c r="N2" s="18" t="s">
        <v>17</v>
      </c>
      <c r="O2" s="22" t="s">
        <v>18</v>
      </c>
      <c r="P2" s="22" t="s">
        <v>19</v>
      </c>
      <c r="Q2" s="22" t="s">
        <v>20</v>
      </c>
      <c r="R2" s="22" t="s">
        <v>21</v>
      </c>
      <c r="S2" s="21" t="s">
        <v>22</v>
      </c>
      <c r="T2" s="23" t="s">
        <v>119</v>
      </c>
      <c r="U2" s="22" t="s">
        <v>120</v>
      </c>
      <c r="V2" s="24" t="s">
        <v>121</v>
      </c>
      <c r="W2" s="22" t="s">
        <v>122</v>
      </c>
      <c r="X2" s="21" t="s">
        <v>123</v>
      </c>
    </row>
    <row r="3" spans="1:25" ht="15" customHeight="1" x14ac:dyDescent="0.2">
      <c r="A3" s="650"/>
      <c r="B3" s="26"/>
      <c r="C3" s="469"/>
      <c r="D3" s="293"/>
      <c r="E3" s="341"/>
      <c r="F3" s="341"/>
      <c r="G3" s="78"/>
      <c r="H3" s="78"/>
      <c r="I3" s="78"/>
      <c r="J3" s="312"/>
      <c r="K3" s="70"/>
      <c r="L3" s="70"/>
      <c r="M3" s="70"/>
      <c r="N3" s="97"/>
      <c r="O3" s="71"/>
      <c r="P3" s="71"/>
      <c r="Q3" s="71"/>
      <c r="R3" s="71"/>
      <c r="S3" s="73"/>
      <c r="T3" s="128"/>
      <c r="U3" s="71"/>
      <c r="V3" s="126"/>
      <c r="W3" s="71"/>
      <c r="X3" s="73"/>
    </row>
    <row r="4" spans="1:25" s="580" customFormat="1" ht="15" customHeight="1" x14ac:dyDescent="0.2">
      <c r="A4" s="142"/>
      <c r="B4" s="142"/>
      <c r="C4" s="572" t="s">
        <v>131</v>
      </c>
      <c r="D4" s="573">
        <f>SUM(D10+D14+D18)</f>
        <v>170.4</v>
      </c>
      <c r="E4" s="45">
        <f t="shared" ref="E4:V4" si="0">SUM(E10+E14+E18)</f>
        <v>0</v>
      </c>
      <c r="F4" s="45">
        <f t="shared" si="0"/>
        <v>0</v>
      </c>
      <c r="G4" s="45">
        <f t="shared" si="0"/>
        <v>0</v>
      </c>
      <c r="H4" s="45">
        <f t="shared" si="0"/>
        <v>0</v>
      </c>
      <c r="I4" s="45">
        <f t="shared" si="0"/>
        <v>0</v>
      </c>
      <c r="J4" s="47">
        <f t="shared" si="0"/>
        <v>0</v>
      </c>
      <c r="K4" s="48">
        <f t="shared" si="0"/>
        <v>14</v>
      </c>
      <c r="L4" s="48">
        <f t="shared" si="0"/>
        <v>60</v>
      </c>
      <c r="M4" s="48">
        <f t="shared" si="0"/>
        <v>60</v>
      </c>
      <c r="N4" s="46">
        <f t="shared" si="0"/>
        <v>0</v>
      </c>
      <c r="O4" s="56">
        <f t="shared" si="0"/>
        <v>0</v>
      </c>
      <c r="P4" s="56">
        <f t="shared" si="0"/>
        <v>18</v>
      </c>
      <c r="Q4" s="56">
        <f t="shared" si="0"/>
        <v>18</v>
      </c>
      <c r="R4" s="56">
        <f t="shared" si="0"/>
        <v>0</v>
      </c>
      <c r="S4" s="539">
        <f t="shared" si="0"/>
        <v>0</v>
      </c>
      <c r="T4" s="447">
        <f t="shared" si="0"/>
        <v>0</v>
      </c>
      <c r="U4" s="448">
        <f t="shared" si="0"/>
        <v>0</v>
      </c>
      <c r="V4" s="449">
        <f t="shared" si="0"/>
        <v>0</v>
      </c>
      <c r="W4" s="323"/>
      <c r="X4" s="325"/>
    </row>
    <row r="5" spans="1:25" s="580" customFormat="1" ht="15" customHeight="1" x14ac:dyDescent="0.2">
      <c r="A5" s="77"/>
      <c r="B5" s="77"/>
      <c r="C5" s="572" t="s">
        <v>132</v>
      </c>
      <c r="D5" s="436">
        <f>SUM(D11+D15+D19)</f>
        <v>113.6</v>
      </c>
      <c r="E5" s="45">
        <f t="shared" ref="E5:V5" si="1">SUM(E11+E15+E19)</f>
        <v>0</v>
      </c>
      <c r="F5" s="45">
        <f t="shared" si="1"/>
        <v>0</v>
      </c>
      <c r="G5" s="45">
        <f t="shared" si="1"/>
        <v>0</v>
      </c>
      <c r="H5" s="45">
        <f t="shared" si="1"/>
        <v>0</v>
      </c>
      <c r="I5" s="45">
        <f t="shared" si="1"/>
        <v>0</v>
      </c>
      <c r="J5" s="538">
        <f t="shared" si="1"/>
        <v>0</v>
      </c>
      <c r="K5" s="48">
        <f t="shared" si="1"/>
        <v>14</v>
      </c>
      <c r="L5" s="48">
        <f t="shared" si="1"/>
        <v>40</v>
      </c>
      <c r="M5" s="48">
        <f t="shared" si="1"/>
        <v>40</v>
      </c>
      <c r="N5" s="46">
        <f t="shared" si="1"/>
        <v>0</v>
      </c>
      <c r="O5" s="56">
        <f t="shared" si="1"/>
        <v>0</v>
      </c>
      <c r="P5" s="56">
        <f t="shared" si="1"/>
        <v>12</v>
      </c>
      <c r="Q5" s="56">
        <f t="shared" si="1"/>
        <v>12</v>
      </c>
      <c r="R5" s="56">
        <f t="shared" si="1"/>
        <v>0</v>
      </c>
      <c r="S5" s="539">
        <f t="shared" si="1"/>
        <v>0</v>
      </c>
      <c r="T5" s="447">
        <f t="shared" si="1"/>
        <v>0</v>
      </c>
      <c r="U5" s="448">
        <f t="shared" si="1"/>
        <v>0</v>
      </c>
      <c r="V5" s="449">
        <f t="shared" si="1"/>
        <v>0</v>
      </c>
      <c r="W5" s="323"/>
      <c r="X5" s="325"/>
    </row>
    <row r="6" spans="1:25" s="580" customFormat="1" ht="15" customHeight="1" x14ac:dyDescent="0.2">
      <c r="A6" s="77"/>
      <c r="B6" s="77"/>
      <c r="C6" s="582" t="s">
        <v>103</v>
      </c>
      <c r="D6" s="529">
        <f>SUM(D4:D5)</f>
        <v>284</v>
      </c>
      <c r="E6" s="45">
        <f t="shared" ref="E6:V6" si="2">SUM(E4:E5)</f>
        <v>0</v>
      </c>
      <c r="F6" s="45">
        <f t="shared" si="2"/>
        <v>0</v>
      </c>
      <c r="G6" s="45">
        <f t="shared" si="2"/>
        <v>0</v>
      </c>
      <c r="H6" s="45">
        <f t="shared" si="2"/>
        <v>0</v>
      </c>
      <c r="I6" s="45">
        <f t="shared" si="2"/>
        <v>0</v>
      </c>
      <c r="J6" s="538">
        <f t="shared" si="2"/>
        <v>0</v>
      </c>
      <c r="K6" s="48">
        <f t="shared" si="2"/>
        <v>28</v>
      </c>
      <c r="L6" s="48">
        <f t="shared" si="2"/>
        <v>100</v>
      </c>
      <c r="M6" s="48">
        <f t="shared" si="2"/>
        <v>100</v>
      </c>
      <c r="N6" s="922">
        <f t="shared" si="2"/>
        <v>0</v>
      </c>
      <c r="O6" s="56">
        <f t="shared" si="2"/>
        <v>0</v>
      </c>
      <c r="P6" s="56">
        <f t="shared" si="2"/>
        <v>30</v>
      </c>
      <c r="Q6" s="56">
        <f t="shared" si="2"/>
        <v>30</v>
      </c>
      <c r="R6" s="56">
        <f t="shared" si="2"/>
        <v>0</v>
      </c>
      <c r="S6" s="477">
        <f t="shared" si="2"/>
        <v>0</v>
      </c>
      <c r="T6" s="447">
        <f t="shared" si="2"/>
        <v>0</v>
      </c>
      <c r="U6" s="448">
        <f t="shared" si="2"/>
        <v>0</v>
      </c>
      <c r="V6" s="449">
        <f t="shared" si="2"/>
        <v>0</v>
      </c>
      <c r="W6" s="535"/>
      <c r="X6" s="536"/>
    </row>
    <row r="7" spans="1:25" s="580" customFormat="1" ht="15" customHeight="1" x14ac:dyDescent="0.2">
      <c r="A7" s="77"/>
      <c r="B7" s="77"/>
      <c r="C7" s="26" t="s">
        <v>23</v>
      </c>
      <c r="D7" s="297"/>
      <c r="E7" s="452"/>
      <c r="F7" s="45"/>
      <c r="G7" s="206"/>
      <c r="H7" s="206"/>
      <c r="I7" s="203"/>
      <c r="J7" s="204">
        <f t="shared" ref="J7:V7" si="3">SUM(I7+J6)</f>
        <v>0</v>
      </c>
      <c r="K7" s="204">
        <f t="shared" si="3"/>
        <v>28</v>
      </c>
      <c r="L7" s="204">
        <f t="shared" si="3"/>
        <v>128</v>
      </c>
      <c r="M7" s="204">
        <f t="shared" si="3"/>
        <v>228</v>
      </c>
      <c r="N7" s="204">
        <f t="shared" si="3"/>
        <v>228</v>
      </c>
      <c r="O7" s="139">
        <f t="shared" si="3"/>
        <v>228</v>
      </c>
      <c r="P7" s="213">
        <f t="shared" si="3"/>
        <v>258</v>
      </c>
      <c r="Q7" s="213">
        <f t="shared" si="3"/>
        <v>288</v>
      </c>
      <c r="R7" s="213">
        <f t="shared" si="3"/>
        <v>288</v>
      </c>
      <c r="S7" s="232">
        <f t="shared" si="3"/>
        <v>288</v>
      </c>
      <c r="T7" s="453">
        <f t="shared" si="3"/>
        <v>288</v>
      </c>
      <c r="U7" s="294">
        <f t="shared" si="3"/>
        <v>288</v>
      </c>
      <c r="V7" s="454">
        <f t="shared" si="3"/>
        <v>288</v>
      </c>
      <c r="W7" s="295"/>
      <c r="X7" s="76"/>
    </row>
    <row r="8" spans="1:25" ht="15" customHeight="1" x14ac:dyDescent="0.2">
      <c r="A8" s="651"/>
      <c r="B8" s="651"/>
      <c r="C8" s="651"/>
      <c r="D8" s="652"/>
      <c r="E8" s="653"/>
      <c r="F8" s="653"/>
      <c r="G8" s="654"/>
      <c r="H8" s="654"/>
      <c r="I8" s="654"/>
      <c r="J8" s="655"/>
      <c r="K8" s="656"/>
      <c r="L8" s="656"/>
      <c r="M8" s="656"/>
      <c r="N8" s="998"/>
      <c r="O8" s="653"/>
      <c r="P8" s="653"/>
      <c r="Q8" s="653"/>
      <c r="R8" s="653"/>
      <c r="S8" s="653"/>
      <c r="T8" s="657"/>
      <c r="U8" s="658"/>
      <c r="V8" s="659"/>
      <c r="W8" s="660"/>
      <c r="X8" s="661"/>
    </row>
    <row r="9" spans="1:25" s="13" customFormat="1" ht="15" customHeight="1" x14ac:dyDescent="0.2">
      <c r="A9" s="120"/>
      <c r="B9" s="566" t="s">
        <v>388</v>
      </c>
      <c r="C9" s="650" t="s">
        <v>465</v>
      </c>
      <c r="D9" s="662">
        <v>124</v>
      </c>
      <c r="E9" s="141"/>
      <c r="F9" s="141"/>
      <c r="G9" s="116"/>
      <c r="H9" s="116"/>
      <c r="I9" s="110"/>
      <c r="J9" s="664"/>
      <c r="K9" s="204">
        <v>24</v>
      </c>
      <c r="L9" s="204">
        <v>50</v>
      </c>
      <c r="M9" s="204">
        <v>50</v>
      </c>
      <c r="N9" s="336"/>
      <c r="O9" s="230"/>
      <c r="P9" s="230"/>
      <c r="Q9" s="230"/>
      <c r="R9" s="230"/>
      <c r="S9" s="230"/>
      <c r="T9" s="663"/>
      <c r="U9" s="224"/>
      <c r="V9" s="225"/>
      <c r="W9" s="98"/>
      <c r="X9" s="83"/>
      <c r="Y9" s="230"/>
    </row>
    <row r="10" spans="1:25" s="13" customFormat="1" ht="15" customHeight="1" x14ac:dyDescent="0.2">
      <c r="A10" s="120"/>
      <c r="B10" s="497" t="s">
        <v>625</v>
      </c>
      <c r="C10" s="566" t="s">
        <v>419</v>
      </c>
      <c r="D10" s="297">
        <f>SUM(D9-D11)</f>
        <v>74.400000000000006</v>
      </c>
      <c r="E10" s="141"/>
      <c r="F10" s="141"/>
      <c r="G10" s="116"/>
      <c r="H10" s="116"/>
      <c r="I10" s="110"/>
      <c r="J10" s="664"/>
      <c r="K10" s="112">
        <v>14</v>
      </c>
      <c r="L10" s="112">
        <v>30</v>
      </c>
      <c r="M10" s="112">
        <v>30</v>
      </c>
      <c r="N10" s="905"/>
      <c r="O10" s="230"/>
      <c r="P10" s="230"/>
      <c r="Q10" s="230"/>
      <c r="R10" s="230"/>
      <c r="S10" s="230"/>
      <c r="T10" s="663"/>
      <c r="U10" s="224"/>
      <c r="V10" s="225"/>
      <c r="W10" s="98"/>
      <c r="X10" s="83"/>
      <c r="Y10" s="230"/>
    </row>
    <row r="11" spans="1:25" s="13" customFormat="1" ht="15" customHeight="1" x14ac:dyDescent="0.2">
      <c r="A11" s="120"/>
      <c r="B11" s="497"/>
      <c r="C11" s="566" t="s">
        <v>420</v>
      </c>
      <c r="D11" s="297">
        <f>SUM(D9)*0.4</f>
        <v>49.6</v>
      </c>
      <c r="E11" s="212"/>
      <c r="F11" s="212"/>
      <c r="G11" s="115"/>
      <c r="H11" s="115"/>
      <c r="I11" s="110"/>
      <c r="J11" s="664"/>
      <c r="K11" s="112">
        <v>14</v>
      </c>
      <c r="L11" s="112">
        <v>20</v>
      </c>
      <c r="M11" s="112">
        <v>20</v>
      </c>
      <c r="N11" s="905"/>
      <c r="O11" s="224"/>
      <c r="P11" s="224"/>
      <c r="Q11" s="224"/>
      <c r="R11" s="224"/>
      <c r="S11" s="224"/>
      <c r="T11" s="663"/>
      <c r="U11" s="224"/>
      <c r="V11" s="225"/>
      <c r="W11" s="98"/>
      <c r="X11" s="83"/>
      <c r="Y11" s="230"/>
    </row>
    <row r="12" spans="1:25" s="13" customFormat="1" ht="15" customHeight="1" x14ac:dyDescent="0.2">
      <c r="A12" s="98"/>
      <c r="B12" s="566"/>
      <c r="C12" s="95"/>
      <c r="D12" s="120"/>
      <c r="E12" s="98"/>
      <c r="F12" s="98"/>
      <c r="G12" s="98"/>
      <c r="H12" s="98"/>
      <c r="I12" s="156"/>
      <c r="J12" s="664"/>
      <c r="K12" s="202"/>
      <c r="L12" s="202"/>
      <c r="M12" s="202"/>
      <c r="N12" s="158"/>
      <c r="O12" s="98"/>
      <c r="P12" s="98"/>
      <c r="Q12" s="98"/>
      <c r="R12" s="98"/>
      <c r="S12" s="98"/>
      <c r="T12" s="153"/>
      <c r="U12" s="98"/>
      <c r="V12" s="82"/>
      <c r="W12" s="98"/>
      <c r="X12" s="83"/>
      <c r="Y12" s="230"/>
    </row>
    <row r="13" spans="1:25" s="13" customFormat="1" ht="15" customHeight="1" x14ac:dyDescent="0.2">
      <c r="B13" s="709" t="s">
        <v>638</v>
      </c>
      <c r="C13" s="497" t="s">
        <v>481</v>
      </c>
      <c r="D13" s="665">
        <v>100</v>
      </c>
      <c r="I13" s="413"/>
      <c r="J13" s="664"/>
      <c r="K13" s="159"/>
      <c r="L13" s="210">
        <v>50</v>
      </c>
      <c r="M13" s="210">
        <v>50</v>
      </c>
      <c r="N13" s="1023"/>
      <c r="O13" s="230"/>
      <c r="T13" s="153"/>
      <c r="U13" s="98"/>
      <c r="V13" s="82"/>
      <c r="W13" s="98"/>
      <c r="X13" s="83"/>
      <c r="Y13" s="230"/>
    </row>
    <row r="14" spans="1:25" s="13" customFormat="1" ht="15" customHeight="1" x14ac:dyDescent="0.2">
      <c r="B14" s="566"/>
      <c r="C14" s="497" t="s">
        <v>421</v>
      </c>
      <c r="D14" s="120">
        <v>60</v>
      </c>
      <c r="I14" s="413"/>
      <c r="J14" s="664"/>
      <c r="K14" s="159"/>
      <c r="L14" s="202">
        <v>30</v>
      </c>
      <c r="M14" s="202">
        <v>30</v>
      </c>
      <c r="N14" s="158"/>
      <c r="T14" s="153"/>
      <c r="U14" s="98"/>
      <c r="V14" s="82"/>
      <c r="W14" s="98"/>
      <c r="X14" s="83"/>
      <c r="Y14" s="230"/>
    </row>
    <row r="15" spans="1:25" s="13" customFormat="1" ht="15" customHeight="1" x14ac:dyDescent="0.2">
      <c r="B15" s="566"/>
      <c r="C15" s="497" t="s">
        <v>422</v>
      </c>
      <c r="D15" s="120">
        <v>40</v>
      </c>
      <c r="I15" s="413"/>
      <c r="J15" s="664"/>
      <c r="K15" s="159"/>
      <c r="L15" s="202">
        <v>20</v>
      </c>
      <c r="M15" s="202">
        <v>20</v>
      </c>
      <c r="N15" s="158"/>
      <c r="T15" s="153"/>
      <c r="U15" s="98"/>
      <c r="V15" s="82"/>
      <c r="W15" s="98"/>
      <c r="X15" s="83"/>
      <c r="Y15" s="230"/>
    </row>
    <row r="16" spans="1:25" s="13" customFormat="1" ht="15" customHeight="1" x14ac:dyDescent="0.2">
      <c r="A16" s="120"/>
      <c r="B16" s="566"/>
      <c r="C16" s="566"/>
      <c r="D16" s="120"/>
      <c r="I16" s="413"/>
      <c r="J16" s="664"/>
      <c r="K16" s="202"/>
      <c r="L16" s="202"/>
      <c r="M16" s="202"/>
      <c r="N16" s="158"/>
      <c r="T16" s="153"/>
      <c r="U16" s="98"/>
      <c r="V16" s="82"/>
      <c r="W16" s="98"/>
      <c r="X16" s="83"/>
      <c r="Y16" s="230"/>
    </row>
    <row r="17" spans="1:25" s="13" customFormat="1" ht="15" customHeight="1" x14ac:dyDescent="0.2">
      <c r="A17" s="120"/>
      <c r="B17" s="566"/>
      <c r="C17" s="650" t="s">
        <v>466</v>
      </c>
      <c r="D17" s="665">
        <v>60</v>
      </c>
      <c r="I17" s="413"/>
      <c r="J17" s="664"/>
      <c r="K17" s="202"/>
      <c r="L17" s="202"/>
      <c r="M17" s="202"/>
      <c r="N17" s="159"/>
      <c r="O17" s="153"/>
      <c r="P17" s="217">
        <v>30</v>
      </c>
      <c r="Q17" s="234">
        <v>30</v>
      </c>
      <c r="T17" s="153"/>
      <c r="U17" s="98"/>
      <c r="V17" s="82"/>
      <c r="W17" s="98"/>
      <c r="X17" s="83"/>
      <c r="Y17" s="230"/>
    </row>
    <row r="18" spans="1:25" s="13" customFormat="1" ht="15" customHeight="1" x14ac:dyDescent="0.2">
      <c r="A18" s="120"/>
      <c r="B18" s="566"/>
      <c r="C18" s="566" t="s">
        <v>423</v>
      </c>
      <c r="D18" s="120">
        <v>36</v>
      </c>
      <c r="I18" s="413"/>
      <c r="J18" s="664"/>
      <c r="K18" s="202"/>
      <c r="L18" s="202"/>
      <c r="M18" s="202"/>
      <c r="N18" s="159"/>
      <c r="O18" s="153"/>
      <c r="P18" s="98">
        <v>18</v>
      </c>
      <c r="Q18" s="13">
        <v>18</v>
      </c>
      <c r="T18" s="153"/>
      <c r="U18" s="98"/>
      <c r="V18" s="82"/>
      <c r="W18" s="98"/>
      <c r="X18" s="83"/>
      <c r="Y18" s="230"/>
    </row>
    <row r="19" spans="1:25" s="13" customFormat="1" ht="15" customHeight="1" x14ac:dyDescent="0.2">
      <c r="A19" s="120"/>
      <c r="B19" s="566"/>
      <c r="C19" s="566" t="s">
        <v>424</v>
      </c>
      <c r="D19" s="120">
        <v>24</v>
      </c>
      <c r="I19" s="413"/>
      <c r="J19" s="664"/>
      <c r="K19" s="202"/>
      <c r="L19" s="202"/>
      <c r="M19" s="666"/>
      <c r="N19" s="159"/>
      <c r="O19" s="899"/>
      <c r="P19" s="304">
        <v>12</v>
      </c>
      <c r="Q19" s="13">
        <v>12</v>
      </c>
      <c r="T19" s="153"/>
      <c r="U19" s="98"/>
      <c r="V19" s="82"/>
      <c r="W19" s="98"/>
      <c r="X19" s="83"/>
      <c r="Y19" s="230"/>
    </row>
    <row r="20" spans="1:25" x14ac:dyDescent="0.2">
      <c r="A20" s="667"/>
      <c r="B20" s="667"/>
      <c r="C20" s="667"/>
      <c r="D20" s="667"/>
      <c r="E20" s="667"/>
      <c r="F20" s="667"/>
      <c r="G20" s="667"/>
      <c r="H20" s="667"/>
      <c r="I20" s="667"/>
      <c r="J20" s="667"/>
      <c r="K20" s="667"/>
      <c r="L20" s="667"/>
      <c r="M20" s="667"/>
      <c r="N20" s="667"/>
      <c r="O20" s="667"/>
      <c r="P20" s="667"/>
      <c r="Q20" s="667"/>
      <c r="R20" s="667"/>
      <c r="S20" s="667"/>
      <c r="T20" s="667"/>
      <c r="U20" s="667"/>
      <c r="V20" s="667"/>
      <c r="W20" s="667"/>
      <c r="X20" s="667"/>
      <c r="Y20" s="230"/>
    </row>
  </sheetData>
  <mergeCells count="1">
    <mergeCell ref="J1:N1"/>
  </mergeCells>
  <pageMargins left="0.7" right="0.7" top="0.75" bottom="0.75" header="0.3" footer="0.3"/>
  <pageSetup paperSize="8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G67"/>
  <sheetViews>
    <sheetView zoomScale="70" zoomScaleNormal="70" zoomScaleSheetLayoutView="110" zoomScalePageLayoutView="70" workbookViewId="0">
      <selection activeCell="H30" sqref="H30"/>
    </sheetView>
  </sheetViews>
  <sheetFormatPr defaultColWidth="9.140625" defaultRowHeight="12" x14ac:dyDescent="0.2"/>
  <cols>
    <col min="1" max="1" width="3" style="497" customWidth="1"/>
    <col min="2" max="2" width="31.7109375" style="497" bestFit="1" customWidth="1"/>
    <col min="3" max="3" width="6.7109375" style="132" customWidth="1"/>
    <col min="4" max="21" width="7.7109375" style="497" customWidth="1"/>
    <col min="22" max="22" width="32.5703125" style="497" customWidth="1"/>
    <col min="23" max="23" width="12.5703125" style="497" customWidth="1"/>
    <col min="24" max="26" width="8.42578125" style="497" customWidth="1"/>
    <col min="27" max="27" width="8.7109375" style="497" customWidth="1"/>
    <col min="28" max="28" width="8.140625" style="497" customWidth="1"/>
    <col min="29" max="30" width="7.42578125" style="497" customWidth="1"/>
    <col min="31" max="31" width="14.28515625" style="497" customWidth="1"/>
    <col min="32" max="16384" width="9.140625" style="497"/>
  </cols>
  <sheetData>
    <row r="1" spans="2:27" ht="12.75" customHeight="1" x14ac:dyDescent="0.2"/>
    <row r="2" spans="2:27" ht="21" customHeight="1" x14ac:dyDescent="0.2">
      <c r="B2" s="1036" t="s">
        <v>354</v>
      </c>
      <c r="C2" s="1037"/>
      <c r="D2" s="1037"/>
      <c r="E2" s="1037"/>
      <c r="F2" s="4"/>
      <c r="G2" s="668"/>
      <c r="H2" s="920"/>
      <c r="I2" s="1032" t="s">
        <v>602</v>
      </c>
      <c r="J2" s="1033"/>
      <c r="K2" s="1033"/>
      <c r="L2" s="1033"/>
      <c r="M2" s="1034"/>
      <c r="N2" s="8"/>
      <c r="O2" s="8"/>
      <c r="P2" s="8"/>
      <c r="Q2" s="8"/>
      <c r="R2" s="8"/>
      <c r="S2" s="669"/>
      <c r="T2" s="8"/>
      <c r="U2" s="7"/>
    </row>
    <row r="3" spans="2:27" ht="15" customHeight="1" x14ac:dyDescent="0.2">
      <c r="B3" s="670"/>
      <c r="C3" s="430" t="s">
        <v>301</v>
      </c>
      <c r="D3" s="16" t="s">
        <v>8</v>
      </c>
      <c r="E3" s="16" t="s">
        <v>9</v>
      </c>
      <c r="F3" s="17" t="s">
        <v>10</v>
      </c>
      <c r="G3" s="17" t="s">
        <v>11</v>
      </c>
      <c r="H3" s="940" t="s">
        <v>12</v>
      </c>
      <c r="I3" s="19" t="s">
        <v>13</v>
      </c>
      <c r="J3" s="20" t="s">
        <v>14</v>
      </c>
      <c r="K3" s="20" t="s">
        <v>15</v>
      </c>
      <c r="L3" s="20" t="s">
        <v>16</v>
      </c>
      <c r="M3" s="18" t="s">
        <v>17</v>
      </c>
      <c r="N3" s="22" t="s">
        <v>18</v>
      </c>
      <c r="O3" s="22" t="s">
        <v>19</v>
      </c>
      <c r="P3" s="22" t="s">
        <v>20</v>
      </c>
      <c r="Q3" s="22" t="s">
        <v>21</v>
      </c>
      <c r="R3" s="22" t="s">
        <v>22</v>
      </c>
      <c r="S3" s="23" t="s">
        <v>119</v>
      </c>
      <c r="T3" s="22" t="s">
        <v>120</v>
      </c>
      <c r="U3" s="21" t="s">
        <v>121</v>
      </c>
      <c r="AA3" s="785"/>
    </row>
    <row r="4" spans="2:27" ht="15" customHeight="1" x14ac:dyDescent="0.2">
      <c r="B4" s="566" t="s">
        <v>155</v>
      </c>
      <c r="C4" s="671">
        <f>SUM('Bath '!E5)</f>
        <v>4827</v>
      </c>
      <c r="D4" s="672">
        <f>SUM('Bath '!F5)</f>
        <v>101</v>
      </c>
      <c r="E4" s="672">
        <f>SUM('Bath '!G5)</f>
        <v>237</v>
      </c>
      <c r="F4" s="672">
        <f>SUM('Bath '!H5)</f>
        <v>165</v>
      </c>
      <c r="G4" s="672">
        <f>SUM('Bath '!I5)</f>
        <v>187</v>
      </c>
      <c r="H4" s="977">
        <f>SUM('Bath '!J5)</f>
        <v>228</v>
      </c>
      <c r="I4" s="673">
        <f>SUM('Bath '!K5)</f>
        <v>292</v>
      </c>
      <c r="J4" s="673">
        <f>SUM('Bath '!L5)</f>
        <v>271</v>
      </c>
      <c r="K4" s="673">
        <f>SUM('Bath '!M5)</f>
        <v>411</v>
      </c>
      <c r="L4" s="673">
        <f>SUM('Bath '!N5)</f>
        <v>461</v>
      </c>
      <c r="M4" s="968">
        <f>SUM('Bath '!O5)</f>
        <v>274</v>
      </c>
      <c r="N4" s="674">
        <f>SUM('Bath '!P5)</f>
        <v>352</v>
      </c>
      <c r="O4" s="674">
        <f>SUM('Bath '!Q5)</f>
        <v>387</v>
      </c>
      <c r="P4" s="674">
        <f>SUM('Bath '!R5)</f>
        <v>288</v>
      </c>
      <c r="Q4" s="674">
        <f>SUM('Bath '!S5)</f>
        <v>293</v>
      </c>
      <c r="R4" s="674">
        <f>SUM('Bath '!T5)</f>
        <v>227</v>
      </c>
      <c r="S4" s="675">
        <f>SUM('Bath '!U5)</f>
        <v>227</v>
      </c>
      <c r="T4" s="674">
        <f>SUM('Bath '!V5)</f>
        <v>220</v>
      </c>
      <c r="U4" s="676">
        <f>SUM('Bath '!W5)</f>
        <v>206</v>
      </c>
      <c r="V4" s="677"/>
      <c r="W4" s="102"/>
      <c r="X4" s="102"/>
      <c r="Y4" s="102"/>
      <c r="Z4" s="102"/>
    </row>
    <row r="5" spans="2:27" s="685" customFormat="1" ht="15" customHeight="1" x14ac:dyDescent="0.2">
      <c r="B5" s="678" t="s">
        <v>156</v>
      </c>
      <c r="C5" s="679">
        <f>SUM('Bath '!E6)</f>
        <v>1785</v>
      </c>
      <c r="D5" s="680">
        <f>SUM('Bath '!F6)</f>
        <v>183</v>
      </c>
      <c r="E5" s="680">
        <f>SUM('Bath '!G6)</f>
        <v>92</v>
      </c>
      <c r="F5" s="680">
        <f>SUM('Bath '!H6)</f>
        <v>21</v>
      </c>
      <c r="G5" s="680">
        <f>SUM('Bath '!I6)</f>
        <v>55</v>
      </c>
      <c r="H5" s="975">
        <f>SUM('Bath '!J6)</f>
        <v>21</v>
      </c>
      <c r="I5" s="681">
        <f>SUM('Bath '!K6)</f>
        <v>88</v>
      </c>
      <c r="J5" s="681">
        <f>SUM('Bath '!L6)</f>
        <v>76</v>
      </c>
      <c r="K5" s="681">
        <f>SUM('Bath '!M6)</f>
        <v>144</v>
      </c>
      <c r="L5" s="681">
        <f>SUM('Bath '!N6)</f>
        <v>176</v>
      </c>
      <c r="M5" s="969">
        <f>SUM('Bath '!O6)</f>
        <v>83</v>
      </c>
      <c r="N5" s="682">
        <f>SUM('Bath '!P6)</f>
        <v>151</v>
      </c>
      <c r="O5" s="682">
        <f>SUM('Bath '!Q6)</f>
        <v>174</v>
      </c>
      <c r="P5" s="682">
        <f>SUM('Bath '!R6)</f>
        <v>112</v>
      </c>
      <c r="Q5" s="682">
        <f>SUM('Bath '!S6)</f>
        <v>113</v>
      </c>
      <c r="R5" s="682">
        <f>SUM('Bath '!T6)</f>
        <v>78</v>
      </c>
      <c r="S5" s="683">
        <f>SUM('Bath '!U6)</f>
        <v>78</v>
      </c>
      <c r="T5" s="682">
        <f>SUM('Bath '!V6)</f>
        <v>75</v>
      </c>
      <c r="U5" s="684">
        <f>SUM('Bath '!W6)</f>
        <v>65</v>
      </c>
      <c r="V5" s="677"/>
      <c r="W5" s="677"/>
    </row>
    <row r="6" spans="2:27" s="74" customFormat="1" ht="15" customHeight="1" x14ac:dyDescent="0.2">
      <c r="B6" s="650" t="s">
        <v>69</v>
      </c>
      <c r="C6" s="340">
        <f>SUM('Bath '!E7)</f>
        <v>6612</v>
      </c>
      <c r="D6" s="686">
        <f>SUM('Bath '!F7)</f>
        <v>284</v>
      </c>
      <c r="E6" s="686">
        <f>SUM('Bath '!G7)</f>
        <v>329</v>
      </c>
      <c r="F6" s="686">
        <f>SUM('Bath '!H7)</f>
        <v>186</v>
      </c>
      <c r="G6" s="687">
        <f>SUM('Bath '!I7)</f>
        <v>242</v>
      </c>
      <c r="H6" s="978">
        <f>SUM('Bath '!J7)</f>
        <v>249</v>
      </c>
      <c r="I6" s="688">
        <f>SUM('Bath '!K7)</f>
        <v>380</v>
      </c>
      <c r="J6" s="688">
        <f>SUM('Bath '!L7)</f>
        <v>347</v>
      </c>
      <c r="K6" s="688">
        <f>SUM('Bath '!M7)</f>
        <v>555</v>
      </c>
      <c r="L6" s="688">
        <f>SUM('Bath '!N7)</f>
        <v>637</v>
      </c>
      <c r="M6" s="970">
        <f>SUM('Bath '!O7)</f>
        <v>357</v>
      </c>
      <c r="N6" s="690">
        <f>SUM('Bath '!P7)</f>
        <v>503</v>
      </c>
      <c r="O6" s="690">
        <f>SUM('Bath '!Q7)</f>
        <v>561</v>
      </c>
      <c r="P6" s="690">
        <f>SUM('Bath '!R7)</f>
        <v>400</v>
      </c>
      <c r="Q6" s="690">
        <f>SUM('Bath '!S7)</f>
        <v>406</v>
      </c>
      <c r="R6" s="691">
        <f>SUM('Bath '!T7)</f>
        <v>305</v>
      </c>
      <c r="S6" s="692">
        <f>SUM('Bath '!U7)</f>
        <v>305</v>
      </c>
      <c r="T6" s="691">
        <f>SUM('Bath '!V7)</f>
        <v>295</v>
      </c>
      <c r="U6" s="689">
        <f>SUM('Bath '!W7)</f>
        <v>271</v>
      </c>
      <c r="V6" s="677"/>
      <c r="W6" s="677"/>
      <c r="Y6" s="786"/>
    </row>
    <row r="7" spans="2:27" ht="9" customHeight="1" x14ac:dyDescent="0.2">
      <c r="B7" s="650"/>
      <c r="C7" s="340"/>
      <c r="D7" s="672"/>
      <c r="E7" s="693"/>
      <c r="F7" s="693"/>
      <c r="G7" s="694"/>
      <c r="H7" s="974"/>
      <c r="I7" s="695"/>
      <c r="J7" s="695"/>
      <c r="K7" s="695"/>
      <c r="L7" s="695"/>
      <c r="M7" s="968"/>
      <c r="N7" s="696"/>
      <c r="O7" s="696"/>
      <c r="P7" s="696"/>
      <c r="Q7" s="696"/>
      <c r="R7" s="674"/>
      <c r="S7" s="675"/>
      <c r="T7" s="674"/>
      <c r="U7" s="676"/>
      <c r="V7" s="677"/>
      <c r="W7" s="677"/>
      <c r="Y7" s="786"/>
    </row>
    <row r="8" spans="2:27" ht="15" customHeight="1" x14ac:dyDescent="0.2">
      <c r="B8" s="566" t="s">
        <v>157</v>
      </c>
      <c r="C8" s="671">
        <f>SUM('Keynsham '!E4)</f>
        <v>1575</v>
      </c>
      <c r="D8" s="672">
        <f>SUM('Keynsham '!F4)</f>
        <v>25</v>
      </c>
      <c r="E8" s="672">
        <f>SUM('Keynsham '!G4)</f>
        <v>33</v>
      </c>
      <c r="F8" s="672">
        <f>SUM('Keynsham '!H4)</f>
        <v>32</v>
      </c>
      <c r="G8" s="697">
        <f>SUM('Keynsham '!I4)</f>
        <v>76</v>
      </c>
      <c r="H8" s="977">
        <f>SUM('Keynsham '!J4)</f>
        <v>116</v>
      </c>
      <c r="I8" s="695">
        <f>SUM('Keynsham '!K4)</f>
        <v>158</v>
      </c>
      <c r="J8" s="695">
        <f>SUM('Keynsham '!L4)</f>
        <v>330</v>
      </c>
      <c r="K8" s="695">
        <f>SUM('Keynsham '!M4)</f>
        <v>125</v>
      </c>
      <c r="L8" s="695">
        <f>SUM('Keynsham '!N4)</f>
        <v>169</v>
      </c>
      <c r="M8" s="968">
        <f>SUM('Keynsham '!O4)</f>
        <v>121</v>
      </c>
      <c r="N8" s="696">
        <f>SUM('Keynsham '!P4)</f>
        <v>151</v>
      </c>
      <c r="O8" s="696">
        <f>SUM('Keynsham '!Q4)</f>
        <v>103</v>
      </c>
      <c r="P8" s="696">
        <f>SUM('Keynsham '!R4)</f>
        <v>106</v>
      </c>
      <c r="Q8" s="696">
        <f>SUM('Keynsham '!S4)</f>
        <v>6</v>
      </c>
      <c r="R8" s="674">
        <f>SUM('Keynsham '!T4)</f>
        <v>6</v>
      </c>
      <c r="S8" s="675">
        <f>SUM('Keynsham '!U4)</f>
        <v>6</v>
      </c>
      <c r="T8" s="674">
        <f>SUM('Keynsham '!V4)</f>
        <v>6</v>
      </c>
      <c r="U8" s="676">
        <f>SUM('Keynsham '!W4)</f>
        <v>6</v>
      </c>
      <c r="V8" s="677"/>
      <c r="W8" s="677"/>
      <c r="Y8" s="786"/>
    </row>
    <row r="9" spans="2:27" s="685" customFormat="1" ht="15" customHeight="1" x14ac:dyDescent="0.2">
      <c r="B9" s="678" t="s">
        <v>158</v>
      </c>
      <c r="C9" s="679">
        <f>SUM('Keynsham '!E5)</f>
        <v>510</v>
      </c>
      <c r="D9" s="680">
        <f>SUM('Keynsham '!F5)</f>
        <v>0</v>
      </c>
      <c r="E9" s="680">
        <f>SUM('Keynsham '!G5)</f>
        <v>0</v>
      </c>
      <c r="F9" s="680">
        <f>SUM('Keynsham '!H5)</f>
        <v>18</v>
      </c>
      <c r="G9" s="698">
        <f>SUM('Keynsham '!I5)</f>
        <v>18</v>
      </c>
      <c r="H9" s="975">
        <f>SUM('Keynsham '!J5)</f>
        <v>40</v>
      </c>
      <c r="I9" s="699">
        <f>SUM('Keynsham '!K5)</f>
        <v>72</v>
      </c>
      <c r="J9" s="699">
        <f>SUM('Keynsham '!L5)</f>
        <v>94</v>
      </c>
      <c r="K9" s="699">
        <f>SUM('Keynsham '!M5)</f>
        <v>62</v>
      </c>
      <c r="L9" s="699">
        <f>SUM('Keynsham '!N5)</f>
        <v>70</v>
      </c>
      <c r="M9" s="969">
        <f>SUM('Keynsham '!O5)</f>
        <v>47</v>
      </c>
      <c r="N9" s="700">
        <f>SUM('Keynsham '!P5)</f>
        <v>30</v>
      </c>
      <c r="O9" s="700">
        <f>SUM('Keynsham '!Q5)</f>
        <v>30</v>
      </c>
      <c r="P9" s="700">
        <f>SUM('Keynsham '!R5)</f>
        <v>29</v>
      </c>
      <c r="Q9" s="700">
        <f>SUM('Keynsham '!S5)</f>
        <v>0</v>
      </c>
      <c r="R9" s="682">
        <f>SUM('Keynsham '!T5)</f>
        <v>0</v>
      </c>
      <c r="S9" s="683">
        <f>SUM('Keynsham '!U5)</f>
        <v>0</v>
      </c>
      <c r="T9" s="682">
        <f>SUM('Keynsham '!V5)</f>
        <v>0</v>
      </c>
      <c r="U9" s="684">
        <f>SUM('Keynsham '!W5)</f>
        <v>0</v>
      </c>
      <c r="V9" s="677"/>
      <c r="W9" s="677"/>
      <c r="Y9" s="786"/>
    </row>
    <row r="10" spans="2:27" s="74" customFormat="1" ht="15" customHeight="1" x14ac:dyDescent="0.2">
      <c r="B10" s="650" t="s">
        <v>70</v>
      </c>
      <c r="C10" s="340">
        <f>SUM('Keynsham '!E6)</f>
        <v>2085</v>
      </c>
      <c r="D10" s="686">
        <f>SUM('Keynsham '!F6)</f>
        <v>25</v>
      </c>
      <c r="E10" s="686">
        <f>SUM('Keynsham '!G6)</f>
        <v>33</v>
      </c>
      <c r="F10" s="686">
        <f>SUM('Keynsham '!H6)</f>
        <v>50</v>
      </c>
      <c r="G10" s="687">
        <f>SUM('Keynsham '!I6)</f>
        <v>94</v>
      </c>
      <c r="H10" s="978">
        <f>SUM('Keynsham '!J6)</f>
        <v>156</v>
      </c>
      <c r="I10" s="688">
        <f>SUM('Keynsham '!K6)</f>
        <v>230</v>
      </c>
      <c r="J10" s="688">
        <f>SUM('Keynsham '!L6)</f>
        <v>424</v>
      </c>
      <c r="K10" s="688">
        <f>SUM('Keynsham '!M6)</f>
        <v>187</v>
      </c>
      <c r="L10" s="688">
        <f>SUM('Keynsham '!N6)</f>
        <v>239</v>
      </c>
      <c r="M10" s="970">
        <f>SUM('Keynsham '!O6)</f>
        <v>168</v>
      </c>
      <c r="N10" s="690">
        <f>SUM('Keynsham '!P6)</f>
        <v>181</v>
      </c>
      <c r="O10" s="690">
        <f>SUM('Keynsham '!Q6)</f>
        <v>133</v>
      </c>
      <c r="P10" s="690">
        <f>SUM('Keynsham '!R6)</f>
        <v>135</v>
      </c>
      <c r="Q10" s="690">
        <f>SUM('Keynsham '!S6)</f>
        <v>6</v>
      </c>
      <c r="R10" s="691">
        <f>SUM('Keynsham '!T6)</f>
        <v>6</v>
      </c>
      <c r="S10" s="692">
        <f>SUM('Keynsham '!U6)</f>
        <v>6</v>
      </c>
      <c r="T10" s="691">
        <f>SUM('Keynsham '!V6)</f>
        <v>6</v>
      </c>
      <c r="U10" s="689">
        <f>SUM('Keynsham '!W6)</f>
        <v>6</v>
      </c>
      <c r="V10" s="677"/>
      <c r="W10" s="677"/>
      <c r="Y10" s="786"/>
    </row>
    <row r="11" spans="2:27" ht="9" customHeight="1" x14ac:dyDescent="0.2">
      <c r="B11" s="650"/>
      <c r="C11" s="340"/>
      <c r="D11" s="672"/>
      <c r="E11" s="693"/>
      <c r="F11" s="693"/>
      <c r="G11" s="694"/>
      <c r="H11" s="974"/>
      <c r="I11" s="695"/>
      <c r="J11" s="695"/>
      <c r="K11" s="695"/>
      <c r="L11" s="695"/>
      <c r="M11" s="968"/>
      <c r="N11" s="696"/>
      <c r="O11" s="696"/>
      <c r="P11" s="696"/>
      <c r="Q11" s="696"/>
      <c r="R11" s="674"/>
      <c r="S11" s="675"/>
      <c r="T11" s="674"/>
      <c r="U11" s="676"/>
      <c r="V11" s="677"/>
      <c r="W11" s="677"/>
      <c r="Y11" s="786"/>
    </row>
    <row r="12" spans="2:27" ht="15" customHeight="1" x14ac:dyDescent="0.2">
      <c r="B12" s="566" t="s">
        <v>161</v>
      </c>
      <c r="C12" s="671">
        <f>SUM('Somer Valley'!E5)</f>
        <v>1870</v>
      </c>
      <c r="D12" s="672">
        <f>SUM('Somer Valley'!F5)</f>
        <v>49</v>
      </c>
      <c r="E12" s="672">
        <f>SUM('Somer Valley'!G5)</f>
        <v>101</v>
      </c>
      <c r="F12" s="672">
        <f>SUM('Somer Valley'!H5)</f>
        <v>181</v>
      </c>
      <c r="G12" s="697">
        <f>SUM('Somer Valley'!I5)</f>
        <v>152</v>
      </c>
      <c r="H12" s="977">
        <f>SUM('Somer Valley'!J5)</f>
        <v>162</v>
      </c>
      <c r="I12" s="695">
        <f>SUM('Somer Valley'!K5)</f>
        <v>152</v>
      </c>
      <c r="J12" s="695">
        <f>SUM('Somer Valley'!L5)</f>
        <v>214</v>
      </c>
      <c r="K12" s="695">
        <f>SUM('Somer Valley'!M5)</f>
        <v>271</v>
      </c>
      <c r="L12" s="695">
        <f>SUM('Somer Valley'!N5)</f>
        <v>170</v>
      </c>
      <c r="M12" s="968">
        <f>SUM('Somer Valley'!O5)</f>
        <v>91</v>
      </c>
      <c r="N12" s="696">
        <f>SUM('Somer Valley'!P5)</f>
        <v>56</v>
      </c>
      <c r="O12" s="696">
        <f>SUM('Somer Valley'!Q5)</f>
        <v>21</v>
      </c>
      <c r="P12" s="696">
        <f>SUM('Somer Valley'!R5)</f>
        <v>50</v>
      </c>
      <c r="Q12" s="696">
        <f>SUM('Somer Valley'!S5)</f>
        <v>70</v>
      </c>
      <c r="R12" s="674">
        <f>SUM('Somer Valley'!T5)</f>
        <v>70</v>
      </c>
      <c r="S12" s="675">
        <f>SUM('Somer Valley'!U5)</f>
        <v>20</v>
      </c>
      <c r="T12" s="674">
        <f>SUM('Somer Valley'!V5)</f>
        <v>20</v>
      </c>
      <c r="U12" s="676">
        <f>SUM('Somer Valley'!W5)</f>
        <v>20</v>
      </c>
      <c r="V12" s="677"/>
      <c r="W12" s="677"/>
      <c r="Y12" s="786"/>
    </row>
    <row r="13" spans="2:27" s="685" customFormat="1" ht="15" customHeight="1" x14ac:dyDescent="0.2">
      <c r="B13" s="678" t="s">
        <v>162</v>
      </c>
      <c r="C13" s="679">
        <f>SUM('Somer Valley'!E6)</f>
        <v>618</v>
      </c>
      <c r="D13" s="680">
        <f>SUM('Somer Valley'!F6)</f>
        <v>41</v>
      </c>
      <c r="E13" s="680">
        <f>SUM('Somer Valley'!G6)</f>
        <v>45</v>
      </c>
      <c r="F13" s="680">
        <f>SUM('Somer Valley'!H6)</f>
        <v>81</v>
      </c>
      <c r="G13" s="698">
        <f>SUM('Somer Valley'!I6)</f>
        <v>97</v>
      </c>
      <c r="H13" s="975">
        <f>SUM('Somer Valley'!J6)</f>
        <v>71</v>
      </c>
      <c r="I13" s="699">
        <f>SUM('Somer Valley'!K6)</f>
        <v>24</v>
      </c>
      <c r="J13" s="699">
        <f>SUM('Somer Valley'!L6)</f>
        <v>61</v>
      </c>
      <c r="K13" s="699">
        <f>SUM('Somer Valley'!M6)</f>
        <v>83</v>
      </c>
      <c r="L13" s="699">
        <f>SUM('Somer Valley'!N6)</f>
        <v>71</v>
      </c>
      <c r="M13" s="969">
        <f>SUM('Somer Valley'!O6)</f>
        <v>29</v>
      </c>
      <c r="N13" s="700">
        <f>SUM('Somer Valley'!P6)</f>
        <v>15</v>
      </c>
      <c r="O13" s="700">
        <f>SUM('Somer Valley'!Q6)</f>
        <v>0</v>
      </c>
      <c r="P13" s="700">
        <f>SUM('Somer Valley'!R6)</f>
        <v>0</v>
      </c>
      <c r="Q13" s="700">
        <f>SUM('Somer Valley'!S6)</f>
        <v>0</v>
      </c>
      <c r="R13" s="682">
        <f>SUM('Somer Valley'!T6)</f>
        <v>0</v>
      </c>
      <c r="S13" s="683">
        <f>SUM('Somer Valley'!U6)</f>
        <v>0</v>
      </c>
      <c r="T13" s="682">
        <f>SUM('Somer Valley'!V6)</f>
        <v>0</v>
      </c>
      <c r="U13" s="684">
        <f>SUM('Somer Valley'!W6)</f>
        <v>0</v>
      </c>
      <c r="V13" s="677"/>
      <c r="W13" s="677"/>
      <c r="Y13" s="786"/>
    </row>
    <row r="14" spans="2:27" ht="15" customHeight="1" x14ac:dyDescent="0.2">
      <c r="B14" s="650" t="s">
        <v>96</v>
      </c>
      <c r="C14" s="340">
        <f>SUM('Somer Valley'!E7)</f>
        <v>2488</v>
      </c>
      <c r="D14" s="686">
        <f>SUM('Somer Valley'!F7)</f>
        <v>90</v>
      </c>
      <c r="E14" s="686">
        <f>SUM('Somer Valley'!G7)</f>
        <v>146</v>
      </c>
      <c r="F14" s="686">
        <f>SUM('Somer Valley'!H7)</f>
        <v>262</v>
      </c>
      <c r="G14" s="687">
        <f>SUM('Somer Valley'!I7)</f>
        <v>249</v>
      </c>
      <c r="H14" s="978">
        <f>SUM('Somer Valley'!J7)</f>
        <v>233</v>
      </c>
      <c r="I14" s="688">
        <f>SUM('Somer Valley'!K7)</f>
        <v>176</v>
      </c>
      <c r="J14" s="688">
        <f>SUM('Somer Valley'!L7)</f>
        <v>275</v>
      </c>
      <c r="K14" s="688">
        <f>SUM('Somer Valley'!M7)</f>
        <v>354</v>
      </c>
      <c r="L14" s="688">
        <f>SUM('Somer Valley'!N7)</f>
        <v>241</v>
      </c>
      <c r="M14" s="970">
        <f>SUM('Somer Valley'!O7)</f>
        <v>120</v>
      </c>
      <c r="N14" s="690">
        <f>SUM('Somer Valley'!P7)</f>
        <v>71</v>
      </c>
      <c r="O14" s="690">
        <f>SUM('Somer Valley'!Q7)</f>
        <v>21</v>
      </c>
      <c r="P14" s="690">
        <f>SUM('Somer Valley'!R7)</f>
        <v>50</v>
      </c>
      <c r="Q14" s="690">
        <f>SUM('Somer Valley'!S7)</f>
        <v>70</v>
      </c>
      <c r="R14" s="691">
        <f>SUM('Somer Valley'!T7)</f>
        <v>70</v>
      </c>
      <c r="S14" s="692">
        <f>SUM('Somer Valley'!U7)</f>
        <v>20</v>
      </c>
      <c r="T14" s="691">
        <f>SUM('Somer Valley'!V7)</f>
        <v>20</v>
      </c>
      <c r="U14" s="689">
        <f>SUM('Somer Valley'!W7)</f>
        <v>20</v>
      </c>
      <c r="V14" s="677"/>
      <c r="W14" s="677"/>
      <c r="Y14" s="786"/>
    </row>
    <row r="15" spans="2:27" ht="11.25" customHeight="1" x14ac:dyDescent="0.2">
      <c r="B15" s="650"/>
      <c r="C15" s="340"/>
      <c r="D15" s="672"/>
      <c r="E15" s="693"/>
      <c r="F15" s="693"/>
      <c r="G15" s="694"/>
      <c r="H15" s="974"/>
      <c r="I15" s="695"/>
      <c r="J15" s="695"/>
      <c r="K15" s="695"/>
      <c r="L15" s="695"/>
      <c r="M15" s="968"/>
      <c r="N15" s="696"/>
      <c r="O15" s="696"/>
      <c r="P15" s="696"/>
      <c r="Q15" s="696"/>
      <c r="R15" s="674"/>
      <c r="S15" s="675"/>
      <c r="T15" s="674"/>
      <c r="U15" s="676"/>
      <c r="V15" s="677"/>
      <c r="W15" s="677"/>
      <c r="Y15" s="786"/>
    </row>
    <row r="16" spans="2:27" ht="15" customHeight="1" x14ac:dyDescent="0.2">
      <c r="B16" s="566" t="s">
        <v>168</v>
      </c>
      <c r="C16" s="671">
        <f>SUM('Rural Areas'!D4)</f>
        <v>1000.75</v>
      </c>
      <c r="D16" s="672">
        <f>SUM('Rural Areas'!E4)</f>
        <v>44</v>
      </c>
      <c r="E16" s="672">
        <f>SUM('Rural Areas'!F4)</f>
        <v>42</v>
      </c>
      <c r="F16" s="672">
        <f>SUM('Rural Areas'!G4)</f>
        <v>39</v>
      </c>
      <c r="G16" s="697">
        <f>SUM('Rural Areas'!H4)</f>
        <v>67</v>
      </c>
      <c r="H16" s="977">
        <f>SUM('Rural Areas'!I4)</f>
        <v>125</v>
      </c>
      <c r="I16" s="695">
        <f>SUM('Rural Areas'!J4)</f>
        <v>121</v>
      </c>
      <c r="J16" s="695">
        <f>SUM('Rural Areas'!K4)</f>
        <v>108</v>
      </c>
      <c r="K16" s="695">
        <f>SUM('Rural Areas'!L4)</f>
        <v>87</v>
      </c>
      <c r="L16" s="695">
        <f>SUM('Rural Areas'!M4)</f>
        <v>57</v>
      </c>
      <c r="M16" s="968">
        <f>SUM('Rural Areas'!N4)</f>
        <v>47</v>
      </c>
      <c r="N16" s="696">
        <f>SUM('Rural Areas'!O4)</f>
        <v>33</v>
      </c>
      <c r="O16" s="696">
        <f>SUM('Rural Areas'!P4)</f>
        <v>33</v>
      </c>
      <c r="P16" s="696">
        <f>SUM('Rural Areas'!Q4)</f>
        <v>33</v>
      </c>
      <c r="Q16" s="696">
        <f>SUM('Rural Areas'!R4)</f>
        <v>33</v>
      </c>
      <c r="R16" s="674">
        <f>SUM('Rural Areas'!S4)</f>
        <v>33</v>
      </c>
      <c r="S16" s="675">
        <f>SUM('Rural Areas'!T4)</f>
        <v>33</v>
      </c>
      <c r="T16" s="674">
        <f>SUM('Rural Areas'!U4)</f>
        <v>33</v>
      </c>
      <c r="U16" s="676">
        <f>SUM('Rural Areas'!V4)</f>
        <v>33</v>
      </c>
      <c r="V16" s="677"/>
      <c r="W16" s="677"/>
      <c r="Y16" s="786"/>
    </row>
    <row r="17" spans="2:27" s="685" customFormat="1" ht="15" customHeight="1" x14ac:dyDescent="0.2">
      <c r="B17" s="678" t="s">
        <v>169</v>
      </c>
      <c r="C17" s="679">
        <f>SUM('Rural Areas'!D5)</f>
        <v>181.25</v>
      </c>
      <c r="D17" s="680">
        <f>SUM('Rural Areas'!E5)</f>
        <v>20</v>
      </c>
      <c r="E17" s="680">
        <f>SUM('Rural Areas'!F5)</f>
        <v>0</v>
      </c>
      <c r="F17" s="680">
        <f>SUM('Rural Areas'!G5)</f>
        <v>0</v>
      </c>
      <c r="G17" s="698">
        <f>SUM('Rural Areas'!H5)</f>
        <v>15</v>
      </c>
      <c r="H17" s="975">
        <f>SUM('Rural Areas'!I5)</f>
        <v>46</v>
      </c>
      <c r="I17" s="699">
        <f>SUM('Rural Areas'!J5)</f>
        <v>35</v>
      </c>
      <c r="J17" s="699">
        <f>SUM('Rural Areas'!K5)</f>
        <v>34</v>
      </c>
      <c r="K17" s="699">
        <f>SUM('Rural Areas'!L5)</f>
        <v>23</v>
      </c>
      <c r="L17" s="699">
        <f>SUM('Rural Areas'!M5)</f>
        <v>8</v>
      </c>
      <c r="M17" s="969">
        <f>SUM('Rural Areas'!N5)</f>
        <v>0</v>
      </c>
      <c r="N17" s="700">
        <f>SUM('Rural Areas'!O5)</f>
        <v>0</v>
      </c>
      <c r="O17" s="700">
        <f>SUM('Rural Areas'!P5)</f>
        <v>0</v>
      </c>
      <c r="P17" s="700">
        <f>SUM('Rural Areas'!Q5)</f>
        <v>0</v>
      </c>
      <c r="Q17" s="700">
        <f>SUM('Rural Areas'!R5)</f>
        <v>0</v>
      </c>
      <c r="R17" s="682">
        <f>SUM('Rural Areas'!S5)</f>
        <v>0</v>
      </c>
      <c r="S17" s="683">
        <f>SUM('Rural Areas'!T5)</f>
        <v>0</v>
      </c>
      <c r="T17" s="682">
        <f>SUM('Rural Areas'!U5)</f>
        <v>0</v>
      </c>
      <c r="U17" s="684">
        <f>SUM('Rural Areas'!V5)</f>
        <v>0</v>
      </c>
      <c r="V17" s="677"/>
      <c r="W17" s="677"/>
      <c r="Y17" s="786"/>
    </row>
    <row r="18" spans="2:27" ht="15" customHeight="1" x14ac:dyDescent="0.2">
      <c r="B18" s="650" t="s">
        <v>2</v>
      </c>
      <c r="C18" s="340">
        <f>SUM('Rural Areas'!D6)</f>
        <v>1182</v>
      </c>
      <c r="D18" s="686">
        <f>SUM(D16:D17)</f>
        <v>64</v>
      </c>
      <c r="E18" s="686">
        <f t="shared" ref="E18:U18" si="0">SUM(E16:E17)</f>
        <v>42</v>
      </c>
      <c r="F18" s="686">
        <f t="shared" si="0"/>
        <v>39</v>
      </c>
      <c r="G18" s="687">
        <f t="shared" si="0"/>
        <v>82</v>
      </c>
      <c r="H18" s="978">
        <f t="shared" si="0"/>
        <v>171</v>
      </c>
      <c r="I18" s="688">
        <f t="shared" si="0"/>
        <v>156</v>
      </c>
      <c r="J18" s="688">
        <f t="shared" si="0"/>
        <v>142</v>
      </c>
      <c r="K18" s="688">
        <f t="shared" si="0"/>
        <v>110</v>
      </c>
      <c r="L18" s="688">
        <f t="shared" si="0"/>
        <v>65</v>
      </c>
      <c r="M18" s="970">
        <f t="shared" si="0"/>
        <v>47</v>
      </c>
      <c r="N18" s="690">
        <f t="shared" si="0"/>
        <v>33</v>
      </c>
      <c r="O18" s="690">
        <f t="shared" si="0"/>
        <v>33</v>
      </c>
      <c r="P18" s="690">
        <f t="shared" si="0"/>
        <v>33</v>
      </c>
      <c r="Q18" s="690">
        <f t="shared" si="0"/>
        <v>33</v>
      </c>
      <c r="R18" s="691">
        <f t="shared" si="0"/>
        <v>33</v>
      </c>
      <c r="S18" s="692">
        <f t="shared" si="0"/>
        <v>33</v>
      </c>
      <c r="T18" s="691">
        <f t="shared" si="0"/>
        <v>33</v>
      </c>
      <c r="U18" s="689">
        <f t="shared" si="0"/>
        <v>33</v>
      </c>
      <c r="V18" s="677"/>
      <c r="W18" s="677"/>
      <c r="Y18" s="786"/>
    </row>
    <row r="19" spans="2:27" ht="11.25" customHeight="1" x14ac:dyDescent="0.2">
      <c r="B19" s="650"/>
      <c r="C19" s="340"/>
      <c r="D19" s="686"/>
      <c r="E19" s="693"/>
      <c r="F19" s="693"/>
      <c r="G19" s="694"/>
      <c r="H19" s="974"/>
      <c r="I19" s="695"/>
      <c r="J19" s="695"/>
      <c r="K19" s="695"/>
      <c r="L19" s="695"/>
      <c r="M19" s="968"/>
      <c r="N19" s="696"/>
      <c r="O19" s="696"/>
      <c r="P19" s="696"/>
      <c r="Q19" s="696"/>
      <c r="R19" s="674"/>
      <c r="S19" s="675"/>
      <c r="T19" s="674"/>
      <c r="U19" s="676"/>
      <c r="V19" s="677"/>
      <c r="W19" s="677"/>
      <c r="Y19" s="786"/>
    </row>
    <row r="20" spans="2:27" ht="15" customHeight="1" x14ac:dyDescent="0.2">
      <c r="B20" s="566" t="s">
        <v>203</v>
      </c>
      <c r="C20" s="671">
        <f>SUM('Whitchurch GB'!D4)</f>
        <v>170.4</v>
      </c>
      <c r="D20" s="672">
        <f>SUM('Whitchurch GB'!E4)</f>
        <v>0</v>
      </c>
      <c r="E20" s="672">
        <f>SUM('Whitchurch GB'!F4)</f>
        <v>0</v>
      </c>
      <c r="F20" s="672">
        <f>SUM('Whitchurch GB'!G4)</f>
        <v>0</v>
      </c>
      <c r="G20" s="697">
        <f>SUM('Whitchurch GB'!H4)</f>
        <v>0</v>
      </c>
      <c r="H20" s="977">
        <f>SUM('Whitchurch GB'!I4)</f>
        <v>0</v>
      </c>
      <c r="I20" s="695">
        <f>SUM('Whitchurch GB'!J4)</f>
        <v>0</v>
      </c>
      <c r="J20" s="695">
        <f>SUM('Whitchurch GB'!K4)</f>
        <v>14</v>
      </c>
      <c r="K20" s="695">
        <f>SUM('Whitchurch GB'!L4)</f>
        <v>60</v>
      </c>
      <c r="L20" s="695">
        <f>SUM('Whitchurch GB'!M4)</f>
        <v>60</v>
      </c>
      <c r="M20" s="968">
        <f>SUM('Whitchurch GB'!N4)</f>
        <v>0</v>
      </c>
      <c r="N20" s="696">
        <f>SUM('Whitchurch GB'!O4)</f>
        <v>0</v>
      </c>
      <c r="O20" s="696">
        <f>SUM('Whitchurch GB'!P4)</f>
        <v>18</v>
      </c>
      <c r="P20" s="696">
        <f>SUM('Whitchurch GB'!Q4)</f>
        <v>18</v>
      </c>
      <c r="Q20" s="696">
        <f>SUM('Whitchurch GB'!R4)</f>
        <v>0</v>
      </c>
      <c r="R20" s="674">
        <f>SUM('Whitchurch GB'!S4)</f>
        <v>0</v>
      </c>
      <c r="S20" s="675">
        <f>SUM('Whitchurch GB'!T4)</f>
        <v>0</v>
      </c>
      <c r="T20" s="674">
        <f>SUM('Whitchurch GB'!U4)</f>
        <v>0</v>
      </c>
      <c r="U20" s="676">
        <f>SUM('Whitchurch GB'!V4)</f>
        <v>0</v>
      </c>
      <c r="V20" s="677"/>
      <c r="W20" s="677"/>
      <c r="Y20" s="786"/>
    </row>
    <row r="21" spans="2:27" ht="15" customHeight="1" x14ac:dyDescent="0.2">
      <c r="B21" s="678" t="s">
        <v>204</v>
      </c>
      <c r="C21" s="679">
        <f>SUM('Whitchurch GB'!D5)</f>
        <v>113.6</v>
      </c>
      <c r="D21" s="680">
        <f>SUM('Whitchurch GB'!E5)</f>
        <v>0</v>
      </c>
      <c r="E21" s="680">
        <f>SUM('Whitchurch GB'!F5)</f>
        <v>0</v>
      </c>
      <c r="F21" s="680">
        <f>SUM('Whitchurch GB'!G5)</f>
        <v>0</v>
      </c>
      <c r="G21" s="698">
        <f>SUM('Whitchurch GB'!H5)</f>
        <v>0</v>
      </c>
      <c r="H21" s="975">
        <f>SUM('Whitchurch GB'!I5)</f>
        <v>0</v>
      </c>
      <c r="I21" s="699">
        <f>SUM('Whitchurch GB'!J5)</f>
        <v>0</v>
      </c>
      <c r="J21" s="699">
        <f>SUM('Whitchurch GB'!K5)</f>
        <v>14</v>
      </c>
      <c r="K21" s="699">
        <f>SUM('Whitchurch GB'!L5)</f>
        <v>40</v>
      </c>
      <c r="L21" s="699">
        <f>SUM('Whitchurch GB'!M5)</f>
        <v>40</v>
      </c>
      <c r="M21" s="969">
        <f>SUM('Whitchurch GB'!N5)</f>
        <v>0</v>
      </c>
      <c r="N21" s="696">
        <f>SUM('Whitchurch GB'!O5)</f>
        <v>0</v>
      </c>
      <c r="O21" s="696">
        <f>SUM('Whitchurch GB'!P5)</f>
        <v>12</v>
      </c>
      <c r="P21" s="696">
        <f>SUM('Whitchurch GB'!Q5)</f>
        <v>12</v>
      </c>
      <c r="Q21" s="696">
        <f>SUM('Whitchurch GB'!R5)</f>
        <v>0</v>
      </c>
      <c r="R21" s="674">
        <f>SUM('Whitchurch GB'!S5)</f>
        <v>0</v>
      </c>
      <c r="S21" s="675">
        <f>SUM('Whitchurch GB'!T5)</f>
        <v>0</v>
      </c>
      <c r="T21" s="674">
        <f>SUM('Whitchurch GB'!U5)</f>
        <v>0</v>
      </c>
      <c r="U21" s="676">
        <f>SUM('Whitchurch GB'!V5)</f>
        <v>0</v>
      </c>
      <c r="V21" s="677"/>
      <c r="W21" s="677"/>
      <c r="Y21" s="786"/>
    </row>
    <row r="22" spans="2:27" ht="15" customHeight="1" x14ac:dyDescent="0.2">
      <c r="B22" s="701" t="s">
        <v>205</v>
      </c>
      <c r="C22" s="340">
        <f>SUM('Whitchurch GB'!D6)</f>
        <v>284</v>
      </c>
      <c r="D22" s="686">
        <f>SUM('Whitchurch GB'!E6)</f>
        <v>0</v>
      </c>
      <c r="E22" s="686">
        <f>SUM('Whitchurch GB'!F6)</f>
        <v>0</v>
      </c>
      <c r="F22" s="686">
        <f>SUM('Whitchurch GB'!G6)</f>
        <v>0</v>
      </c>
      <c r="G22" s="687">
        <f>SUM('Whitchurch GB'!H6)</f>
        <v>0</v>
      </c>
      <c r="H22" s="979">
        <f>SUM('Whitchurch GB'!I6)</f>
        <v>0</v>
      </c>
      <c r="I22" s="688">
        <f>SUM('Whitchurch GB'!J6)</f>
        <v>0</v>
      </c>
      <c r="J22" s="688">
        <f>SUM('Whitchurch GB'!K6)</f>
        <v>28</v>
      </c>
      <c r="K22" s="688">
        <f>SUM('Whitchurch GB'!L6)</f>
        <v>100</v>
      </c>
      <c r="L22" s="688">
        <f>SUM('Whitchurch GB'!M6)</f>
        <v>100</v>
      </c>
      <c r="M22" s="966">
        <f>SUM('Whitchurch GB'!N6)</f>
        <v>0</v>
      </c>
      <c r="N22" s="696">
        <f>SUM('Whitchurch GB'!O6)</f>
        <v>0</v>
      </c>
      <c r="O22" s="690">
        <f>SUM('Whitchurch GB'!P6)</f>
        <v>30</v>
      </c>
      <c r="P22" s="696">
        <f>SUM('Whitchurch GB'!Q6)</f>
        <v>30</v>
      </c>
      <c r="Q22" s="696">
        <f>SUM('Whitchurch GB'!R6)</f>
        <v>0</v>
      </c>
      <c r="R22" s="674">
        <f>SUM('Whitchurch GB'!S6)</f>
        <v>0</v>
      </c>
      <c r="S22" s="675">
        <f>SUM('Whitchurch GB'!T6)</f>
        <v>0</v>
      </c>
      <c r="T22" s="674">
        <f>SUM('Whitchurch GB'!U6)</f>
        <v>0</v>
      </c>
      <c r="U22" s="676">
        <f>SUM('Whitchurch GB'!V6)</f>
        <v>0</v>
      </c>
      <c r="V22" s="677"/>
      <c r="W22" s="677"/>
      <c r="Y22" s="786"/>
    </row>
    <row r="23" spans="2:27" ht="15" customHeight="1" x14ac:dyDescent="0.2">
      <c r="B23" s="650"/>
      <c r="C23" s="340"/>
      <c r="D23" s="672"/>
      <c r="E23" s="693"/>
      <c r="F23" s="693"/>
      <c r="G23" s="694"/>
      <c r="H23" s="976"/>
      <c r="I23" s="695"/>
      <c r="J23" s="695"/>
      <c r="K23" s="695"/>
      <c r="L23" s="695"/>
      <c r="M23" s="971"/>
      <c r="N23" s="696"/>
      <c r="O23" s="696"/>
      <c r="P23" s="696"/>
      <c r="Q23" s="696"/>
      <c r="R23" s="674"/>
      <c r="S23" s="675"/>
      <c r="T23" s="674"/>
      <c r="U23" s="676"/>
      <c r="V23" s="677"/>
      <c r="W23" s="677"/>
      <c r="Y23" s="786"/>
    </row>
    <row r="24" spans="2:27" ht="15" customHeight="1" x14ac:dyDescent="0.2">
      <c r="B24" s="702" t="s">
        <v>131</v>
      </c>
      <c r="C24" s="703">
        <f>SUM(C4+C8+C12+C16+C20)</f>
        <v>9443.15</v>
      </c>
      <c r="D24" s="704">
        <f>SUM(D4+D8+D12+D16+D20)</f>
        <v>219</v>
      </c>
      <c r="E24" s="704">
        <f t="shared" ref="E24:K24" si="1">SUM(E4+E8+E12+E16+E20)</f>
        <v>413</v>
      </c>
      <c r="F24" s="704">
        <f t="shared" si="1"/>
        <v>417</v>
      </c>
      <c r="G24" s="704">
        <f t="shared" si="1"/>
        <v>482</v>
      </c>
      <c r="H24" s="980">
        <f t="shared" si="1"/>
        <v>631</v>
      </c>
      <c r="I24" s="705">
        <f t="shared" si="1"/>
        <v>723</v>
      </c>
      <c r="J24" s="705">
        <f t="shared" si="1"/>
        <v>937</v>
      </c>
      <c r="K24" s="705">
        <f t="shared" si="1"/>
        <v>954</v>
      </c>
      <c r="L24" s="705">
        <f t="shared" ref="L24:U24" si="2">SUM(L4+L8+L12+L16+L20)</f>
        <v>917</v>
      </c>
      <c r="M24" s="965">
        <f t="shared" si="2"/>
        <v>533</v>
      </c>
      <c r="N24" s="707">
        <f t="shared" si="2"/>
        <v>592</v>
      </c>
      <c r="O24" s="707">
        <f t="shared" si="2"/>
        <v>562</v>
      </c>
      <c r="P24" s="707">
        <f t="shared" si="2"/>
        <v>495</v>
      </c>
      <c r="Q24" s="707">
        <f t="shared" si="2"/>
        <v>402</v>
      </c>
      <c r="R24" s="707">
        <f t="shared" si="2"/>
        <v>336</v>
      </c>
      <c r="S24" s="708">
        <f t="shared" si="2"/>
        <v>286</v>
      </c>
      <c r="T24" s="707">
        <f t="shared" si="2"/>
        <v>279</v>
      </c>
      <c r="U24" s="706">
        <f t="shared" si="2"/>
        <v>265</v>
      </c>
      <c r="V24" s="677"/>
      <c r="W24" s="677"/>
      <c r="X24" s="785"/>
      <c r="Y24" s="786"/>
    </row>
    <row r="25" spans="2:27" ht="15" customHeight="1" x14ac:dyDescent="0.2">
      <c r="B25" s="709" t="s">
        <v>185</v>
      </c>
      <c r="C25" s="710"/>
      <c r="D25" s="672">
        <f>SUM(D24)</f>
        <v>219</v>
      </c>
      <c r="E25" s="672">
        <f>SUM(E24+D25)</f>
        <v>632</v>
      </c>
      <c r="F25" s="672">
        <f t="shared" ref="F25:U25" si="3">SUM(F24+E25)</f>
        <v>1049</v>
      </c>
      <c r="G25" s="672">
        <f t="shared" si="3"/>
        <v>1531</v>
      </c>
      <c r="H25" s="977">
        <f t="shared" si="3"/>
        <v>2162</v>
      </c>
      <c r="I25" s="673">
        <f t="shared" si="3"/>
        <v>2885</v>
      </c>
      <c r="J25" s="673">
        <f t="shared" si="3"/>
        <v>3822</v>
      </c>
      <c r="K25" s="673">
        <f t="shared" si="3"/>
        <v>4776</v>
      </c>
      <c r="L25" s="673">
        <f t="shared" si="3"/>
        <v>5693</v>
      </c>
      <c r="M25" s="968">
        <f t="shared" si="3"/>
        <v>6226</v>
      </c>
      <c r="N25" s="674">
        <f t="shared" si="3"/>
        <v>6818</v>
      </c>
      <c r="O25" s="674">
        <f t="shared" si="3"/>
        <v>7380</v>
      </c>
      <c r="P25" s="674">
        <f t="shared" si="3"/>
        <v>7875</v>
      </c>
      <c r="Q25" s="674">
        <f t="shared" si="3"/>
        <v>8277</v>
      </c>
      <c r="R25" s="674">
        <f t="shared" si="3"/>
        <v>8613</v>
      </c>
      <c r="S25" s="711">
        <f t="shared" si="3"/>
        <v>8899</v>
      </c>
      <c r="T25" s="674">
        <f t="shared" si="3"/>
        <v>9178</v>
      </c>
      <c r="U25" s="676">
        <f t="shared" si="3"/>
        <v>9443</v>
      </c>
      <c r="V25" s="677"/>
      <c r="W25" s="677"/>
      <c r="X25" s="677"/>
      <c r="Y25" s="786"/>
    </row>
    <row r="26" spans="2:27" ht="9.75" customHeight="1" x14ac:dyDescent="0.2">
      <c r="B26" s="709"/>
      <c r="C26" s="710"/>
      <c r="D26" s="672"/>
      <c r="E26" s="672"/>
      <c r="F26" s="672"/>
      <c r="G26" s="693"/>
      <c r="H26" s="974"/>
      <c r="I26" s="673"/>
      <c r="J26" s="673"/>
      <c r="K26" s="673"/>
      <c r="L26" s="673"/>
      <c r="M26" s="968"/>
      <c r="N26" s="674"/>
      <c r="O26" s="674"/>
      <c r="P26" s="674"/>
      <c r="Q26" s="674"/>
      <c r="R26" s="674"/>
      <c r="S26" s="711"/>
      <c r="T26" s="674"/>
      <c r="U26" s="676"/>
      <c r="V26" s="677"/>
      <c r="W26" s="677"/>
      <c r="Y26" s="786"/>
    </row>
    <row r="27" spans="2:27" s="685" customFormat="1" ht="15" customHeight="1" x14ac:dyDescent="0.2">
      <c r="B27" s="678" t="s">
        <v>132</v>
      </c>
      <c r="C27" s="712">
        <f>SUM(C5+C9+C13+C17+C21)</f>
        <v>3207.85</v>
      </c>
      <c r="D27" s="672">
        <f>SUM(D5+D9+D13+D17+D21)</f>
        <v>244</v>
      </c>
      <c r="E27" s="672">
        <f t="shared" ref="E27:U27" si="4">SUM(E5+E9+E13+E17+E21)</f>
        <v>137</v>
      </c>
      <c r="F27" s="672">
        <f t="shared" si="4"/>
        <v>120</v>
      </c>
      <c r="G27" s="672">
        <f t="shared" si="4"/>
        <v>185</v>
      </c>
      <c r="H27" s="977">
        <f t="shared" si="4"/>
        <v>178</v>
      </c>
      <c r="I27" s="681">
        <f>SUM(I5+I9+I13+I17+I21)</f>
        <v>219</v>
      </c>
      <c r="J27" s="681">
        <f t="shared" si="4"/>
        <v>279</v>
      </c>
      <c r="K27" s="681">
        <f t="shared" si="4"/>
        <v>352</v>
      </c>
      <c r="L27" s="681">
        <f t="shared" si="4"/>
        <v>365</v>
      </c>
      <c r="M27" s="969">
        <f t="shared" si="4"/>
        <v>159</v>
      </c>
      <c r="N27" s="682">
        <f t="shared" si="4"/>
        <v>196</v>
      </c>
      <c r="O27" s="682">
        <f t="shared" si="4"/>
        <v>216</v>
      </c>
      <c r="P27" s="682">
        <f t="shared" si="4"/>
        <v>153</v>
      </c>
      <c r="Q27" s="682">
        <f t="shared" si="4"/>
        <v>113</v>
      </c>
      <c r="R27" s="682">
        <f t="shared" si="4"/>
        <v>78</v>
      </c>
      <c r="S27" s="683">
        <f t="shared" si="4"/>
        <v>78</v>
      </c>
      <c r="T27" s="682">
        <f t="shared" si="4"/>
        <v>75</v>
      </c>
      <c r="U27" s="684">
        <f t="shared" si="4"/>
        <v>65</v>
      </c>
      <c r="V27" s="677"/>
      <c r="W27" s="677"/>
      <c r="X27" s="886"/>
      <c r="Y27" s="786"/>
    </row>
    <row r="28" spans="2:27" s="685" customFormat="1" ht="15" customHeight="1" x14ac:dyDescent="0.2">
      <c r="B28" s="713" t="s">
        <v>186</v>
      </c>
      <c r="C28" s="714"/>
      <c r="D28" s="672">
        <f>SUM(D27)</f>
        <v>244</v>
      </c>
      <c r="E28" s="672">
        <f>SUM(D28+E27)</f>
        <v>381</v>
      </c>
      <c r="F28" s="672">
        <f t="shared" ref="F28:U28" si="5">SUM(E28+F27)</f>
        <v>501</v>
      </c>
      <c r="G28" s="672">
        <f t="shared" si="5"/>
        <v>686</v>
      </c>
      <c r="H28" s="977">
        <f t="shared" si="5"/>
        <v>864</v>
      </c>
      <c r="I28" s="681">
        <f t="shared" si="5"/>
        <v>1083</v>
      </c>
      <c r="J28" s="681">
        <f t="shared" si="5"/>
        <v>1362</v>
      </c>
      <c r="K28" s="681">
        <f t="shared" si="5"/>
        <v>1714</v>
      </c>
      <c r="L28" s="681">
        <f t="shared" si="5"/>
        <v>2079</v>
      </c>
      <c r="M28" s="969">
        <f t="shared" si="5"/>
        <v>2238</v>
      </c>
      <c r="N28" s="682">
        <f t="shared" si="5"/>
        <v>2434</v>
      </c>
      <c r="O28" s="682">
        <f t="shared" si="5"/>
        <v>2650</v>
      </c>
      <c r="P28" s="682">
        <f t="shared" si="5"/>
        <v>2803</v>
      </c>
      <c r="Q28" s="682">
        <f t="shared" si="5"/>
        <v>2916</v>
      </c>
      <c r="R28" s="682">
        <f t="shared" si="5"/>
        <v>2994</v>
      </c>
      <c r="S28" s="715">
        <f t="shared" si="5"/>
        <v>3072</v>
      </c>
      <c r="T28" s="682">
        <f t="shared" si="5"/>
        <v>3147</v>
      </c>
      <c r="U28" s="684">
        <f t="shared" si="5"/>
        <v>3212</v>
      </c>
      <c r="V28" s="677"/>
      <c r="W28" s="677"/>
      <c r="Y28" s="786"/>
    </row>
    <row r="29" spans="2:27" s="685" customFormat="1" ht="9.75" customHeight="1" x14ac:dyDescent="0.2">
      <c r="B29" s="713"/>
      <c r="C29" s="714"/>
      <c r="D29" s="680"/>
      <c r="E29" s="680"/>
      <c r="F29" s="680"/>
      <c r="G29" s="680"/>
      <c r="H29" s="975"/>
      <c r="I29" s="681"/>
      <c r="J29" s="681"/>
      <c r="K29" s="681"/>
      <c r="L29" s="681"/>
      <c r="M29" s="969"/>
      <c r="N29" s="682"/>
      <c r="O29" s="682"/>
      <c r="P29" s="682"/>
      <c r="Q29" s="682"/>
      <c r="R29" s="682"/>
      <c r="S29" s="715"/>
      <c r="T29" s="682"/>
      <c r="U29" s="684"/>
      <c r="V29" s="677"/>
      <c r="W29" s="677"/>
      <c r="Y29" s="786"/>
    </row>
    <row r="30" spans="2:27" s="74" customFormat="1" ht="15" customHeight="1" x14ac:dyDescent="0.2">
      <c r="B30" s="650" t="s">
        <v>103</v>
      </c>
      <c r="C30" s="716">
        <f>SUM(C27+C24)</f>
        <v>12651</v>
      </c>
      <c r="D30" s="686">
        <f>SUM(D27+D24)</f>
        <v>463</v>
      </c>
      <c r="E30" s="686">
        <f>SUM(E24+E27)</f>
        <v>550</v>
      </c>
      <c r="F30" s="686">
        <f>SUM(F24+F27)</f>
        <v>537</v>
      </c>
      <c r="G30" s="686">
        <f t="shared" ref="G30:U30" si="6">SUM(G24+G27)</f>
        <v>667</v>
      </c>
      <c r="H30" s="979">
        <f>SUM(H24+H27)</f>
        <v>809</v>
      </c>
      <c r="I30" s="717">
        <f>SUM(I24+I27)</f>
        <v>942</v>
      </c>
      <c r="J30" s="717">
        <f t="shared" si="6"/>
        <v>1216</v>
      </c>
      <c r="K30" s="717">
        <f t="shared" si="6"/>
        <v>1306</v>
      </c>
      <c r="L30" s="717">
        <f t="shared" si="6"/>
        <v>1282</v>
      </c>
      <c r="M30" s="966">
        <f t="shared" si="6"/>
        <v>692</v>
      </c>
      <c r="N30" s="691">
        <f t="shared" si="6"/>
        <v>788</v>
      </c>
      <c r="O30" s="691">
        <f t="shared" si="6"/>
        <v>778</v>
      </c>
      <c r="P30" s="691">
        <f t="shared" si="6"/>
        <v>648</v>
      </c>
      <c r="Q30" s="691">
        <f t="shared" si="6"/>
        <v>515</v>
      </c>
      <c r="R30" s="691">
        <f t="shared" si="6"/>
        <v>414</v>
      </c>
      <c r="S30" s="692">
        <f t="shared" si="6"/>
        <v>364</v>
      </c>
      <c r="T30" s="691">
        <f t="shared" si="6"/>
        <v>354</v>
      </c>
      <c r="U30" s="689">
        <f t="shared" si="6"/>
        <v>330</v>
      </c>
      <c r="V30" s="677"/>
      <c r="W30" s="677"/>
      <c r="Y30" s="786"/>
      <c r="AA30" s="881"/>
    </row>
    <row r="31" spans="2:27" ht="15" customHeight="1" x14ac:dyDescent="0.2">
      <c r="B31" s="718" t="s">
        <v>23</v>
      </c>
      <c r="C31" s="719"/>
      <c r="D31" s="720">
        <f>SUM(D30)</f>
        <v>463</v>
      </c>
      <c r="E31" s="720">
        <f>SUM(D31+E30)</f>
        <v>1013</v>
      </c>
      <c r="F31" s="720">
        <f t="shared" ref="F31:U31" si="7">SUM(E31+F30)</f>
        <v>1550</v>
      </c>
      <c r="G31" s="720">
        <f t="shared" si="7"/>
        <v>2217</v>
      </c>
      <c r="H31" s="720">
        <f t="shared" si="7"/>
        <v>3026</v>
      </c>
      <c r="I31" s="721">
        <f t="shared" si="7"/>
        <v>3968</v>
      </c>
      <c r="J31" s="722">
        <f t="shared" si="7"/>
        <v>5184</v>
      </c>
      <c r="K31" s="722">
        <f t="shared" si="7"/>
        <v>6490</v>
      </c>
      <c r="L31" s="722">
        <f t="shared" si="7"/>
        <v>7772</v>
      </c>
      <c r="M31" s="972">
        <f t="shared" si="7"/>
        <v>8464</v>
      </c>
      <c r="N31" s="723">
        <f t="shared" si="7"/>
        <v>9252</v>
      </c>
      <c r="O31" s="723">
        <f t="shared" si="7"/>
        <v>10030</v>
      </c>
      <c r="P31" s="723">
        <f t="shared" si="7"/>
        <v>10678</v>
      </c>
      <c r="Q31" s="723">
        <f t="shared" si="7"/>
        <v>11193</v>
      </c>
      <c r="R31" s="723">
        <f t="shared" si="7"/>
        <v>11607</v>
      </c>
      <c r="S31" s="724">
        <f t="shared" si="7"/>
        <v>11971</v>
      </c>
      <c r="T31" s="725">
        <f t="shared" si="7"/>
        <v>12325</v>
      </c>
      <c r="U31" s="726">
        <f t="shared" si="7"/>
        <v>12655</v>
      </c>
      <c r="V31" s="677"/>
      <c r="W31" s="677"/>
      <c r="X31" s="677"/>
    </row>
    <row r="32" spans="2:27" s="95" customFormat="1" ht="19.5" customHeight="1" x14ac:dyDescent="0.2">
      <c r="B32" s="727" t="s">
        <v>300</v>
      </c>
      <c r="C32" s="728"/>
      <c r="D32" s="729"/>
      <c r="E32" s="729"/>
      <c r="F32" s="729"/>
      <c r="G32" s="729"/>
      <c r="H32" s="973"/>
      <c r="I32" s="983"/>
      <c r="J32" s="981"/>
      <c r="K32" s="981">
        <f>SUM(I30:M30)</f>
        <v>5438</v>
      </c>
      <c r="L32" s="981"/>
      <c r="M32" s="982"/>
      <c r="N32" s="731"/>
      <c r="O32" s="730"/>
      <c r="P32" s="730"/>
      <c r="Q32" s="730"/>
      <c r="R32" s="732"/>
      <c r="S32" s="733"/>
      <c r="T32" s="733"/>
      <c r="U32" s="734"/>
    </row>
    <row r="33" spans="2:33" s="599" customFormat="1" ht="15.95" customHeight="1" x14ac:dyDescent="0.2">
      <c r="B33" s="735"/>
      <c r="C33" s="736"/>
      <c r="D33" s="737"/>
      <c r="E33" s="737"/>
      <c r="F33" s="737"/>
      <c r="G33" s="738"/>
      <c r="H33" s="738"/>
      <c r="I33" s="738"/>
      <c r="J33" s="738"/>
      <c r="K33" s="738"/>
      <c r="L33" s="737"/>
      <c r="M33" s="737"/>
      <c r="N33" s="737"/>
      <c r="O33" s="737"/>
      <c r="P33" s="737"/>
      <c r="Q33" s="737"/>
      <c r="R33" s="737"/>
      <c r="S33" s="592"/>
      <c r="T33" s="592"/>
      <c r="U33" s="592"/>
      <c r="AG33" s="597"/>
    </row>
    <row r="34" spans="2:33" ht="15" customHeight="1" x14ac:dyDescent="0.2">
      <c r="B34" s="670"/>
      <c r="C34" s="739" t="s">
        <v>301</v>
      </c>
      <c r="D34" s="740" t="s">
        <v>8</v>
      </c>
      <c r="E34" s="740" t="s">
        <v>9</v>
      </c>
      <c r="F34" s="740" t="s">
        <v>10</v>
      </c>
      <c r="G34" s="740" t="s">
        <v>11</v>
      </c>
      <c r="H34" s="984" t="s">
        <v>12</v>
      </c>
      <c r="I34" s="741" t="s">
        <v>13</v>
      </c>
      <c r="J34" s="741" t="s">
        <v>14</v>
      </c>
      <c r="K34" s="741" t="s">
        <v>15</v>
      </c>
      <c r="L34" s="741" t="s">
        <v>16</v>
      </c>
      <c r="M34" s="964" t="s">
        <v>17</v>
      </c>
      <c r="N34" s="743" t="s">
        <v>18</v>
      </c>
      <c r="O34" s="743" t="s">
        <v>19</v>
      </c>
      <c r="P34" s="743" t="s">
        <v>20</v>
      </c>
      <c r="Q34" s="743" t="s">
        <v>21</v>
      </c>
      <c r="R34" s="743" t="s">
        <v>22</v>
      </c>
      <c r="S34" s="744" t="s">
        <v>119</v>
      </c>
      <c r="T34" s="743" t="s">
        <v>120</v>
      </c>
      <c r="U34" s="742" t="s">
        <v>121</v>
      </c>
    </row>
    <row r="35" spans="2:33" ht="15" customHeight="1" x14ac:dyDescent="0.2">
      <c r="B35" s="84" t="s">
        <v>410</v>
      </c>
      <c r="C35" s="745">
        <v>13000</v>
      </c>
      <c r="D35" s="704">
        <v>722</v>
      </c>
      <c r="E35" s="704">
        <v>722</v>
      </c>
      <c r="F35" s="704">
        <v>722</v>
      </c>
      <c r="G35" s="704">
        <v>722</v>
      </c>
      <c r="H35" s="704">
        <v>722</v>
      </c>
      <c r="I35" s="746">
        <v>722</v>
      </c>
      <c r="J35" s="705">
        <v>722</v>
      </c>
      <c r="K35" s="705">
        <v>722</v>
      </c>
      <c r="L35" s="705">
        <v>722</v>
      </c>
      <c r="M35" s="965">
        <v>722</v>
      </c>
      <c r="N35" s="736">
        <v>722</v>
      </c>
      <c r="O35" s="736">
        <v>722</v>
      </c>
      <c r="P35" s="736">
        <v>722</v>
      </c>
      <c r="Q35" s="736">
        <v>722</v>
      </c>
      <c r="R35" s="747">
        <v>722</v>
      </c>
      <c r="S35" s="736">
        <v>722</v>
      </c>
      <c r="T35" s="736">
        <v>722</v>
      </c>
      <c r="U35" s="747">
        <v>722</v>
      </c>
      <c r="V35" s="748"/>
      <c r="W35" s="749"/>
      <c r="X35" s="749"/>
      <c r="Y35" s="749"/>
      <c r="Z35" s="749"/>
      <c r="AA35" s="749"/>
      <c r="AD35" s="677"/>
      <c r="AE35" s="677"/>
    </row>
    <row r="36" spans="2:33" ht="15" customHeight="1" x14ac:dyDescent="0.2">
      <c r="B36" s="26" t="s">
        <v>339</v>
      </c>
      <c r="C36" s="340"/>
      <c r="D36" s="686">
        <f>SUM(D35)</f>
        <v>722</v>
      </c>
      <c r="E36" s="686">
        <f>SUM(D36+E35)</f>
        <v>1444</v>
      </c>
      <c r="F36" s="686">
        <f t="shared" ref="F36:U36" si="8">SUM(E36+F35)</f>
        <v>2166</v>
      </c>
      <c r="G36" s="686">
        <f t="shared" si="8"/>
        <v>2888</v>
      </c>
      <c r="H36" s="686">
        <f t="shared" si="8"/>
        <v>3610</v>
      </c>
      <c r="I36" s="750">
        <f t="shared" si="8"/>
        <v>4332</v>
      </c>
      <c r="J36" s="717">
        <f t="shared" si="8"/>
        <v>5054</v>
      </c>
      <c r="K36" s="717">
        <f t="shared" si="8"/>
        <v>5776</v>
      </c>
      <c r="L36" s="717">
        <f t="shared" si="8"/>
        <v>6498</v>
      </c>
      <c r="M36" s="966">
        <f t="shared" si="8"/>
        <v>7220</v>
      </c>
      <c r="N36" s="752">
        <f t="shared" si="8"/>
        <v>7942</v>
      </c>
      <c r="O36" s="752">
        <f t="shared" si="8"/>
        <v>8664</v>
      </c>
      <c r="P36" s="752">
        <f t="shared" si="8"/>
        <v>9386</v>
      </c>
      <c r="Q36" s="752">
        <f t="shared" si="8"/>
        <v>10108</v>
      </c>
      <c r="R36" s="751">
        <f t="shared" si="8"/>
        <v>10830</v>
      </c>
      <c r="S36" s="752">
        <f t="shared" si="8"/>
        <v>11552</v>
      </c>
      <c r="T36" s="752">
        <f t="shared" si="8"/>
        <v>12274</v>
      </c>
      <c r="U36" s="751">
        <f t="shared" si="8"/>
        <v>12996</v>
      </c>
      <c r="AD36" s="677"/>
      <c r="AE36" s="677"/>
    </row>
    <row r="37" spans="2:33" ht="15" customHeight="1" x14ac:dyDescent="0.2">
      <c r="B37" s="177" t="s">
        <v>603</v>
      </c>
      <c r="C37" s="719"/>
      <c r="D37" s="753">
        <f>SUM(D31-D36)</f>
        <v>-259</v>
      </c>
      <c r="E37" s="753">
        <f t="shared" ref="E37:L37" si="9">SUM(E31-E36)</f>
        <v>-431</v>
      </c>
      <c r="F37" s="753">
        <f t="shared" si="9"/>
        <v>-616</v>
      </c>
      <c r="G37" s="753">
        <f t="shared" si="9"/>
        <v>-671</v>
      </c>
      <c r="H37" s="753">
        <f t="shared" si="9"/>
        <v>-584</v>
      </c>
      <c r="I37" s="755">
        <f t="shared" si="9"/>
        <v>-364</v>
      </c>
      <c r="J37" s="754">
        <f t="shared" si="9"/>
        <v>130</v>
      </c>
      <c r="K37" s="754">
        <f t="shared" si="9"/>
        <v>714</v>
      </c>
      <c r="L37" s="754">
        <f t="shared" si="9"/>
        <v>1274</v>
      </c>
      <c r="M37" s="967">
        <f>SUM(M31-M36)</f>
        <v>1244</v>
      </c>
      <c r="N37" s="757">
        <f t="shared" ref="N37" si="10">SUM(N31-N36)</f>
        <v>1310</v>
      </c>
      <c r="O37" s="757">
        <f t="shared" ref="O37" si="11">SUM(O31-O36)</f>
        <v>1366</v>
      </c>
      <c r="P37" s="757">
        <f t="shared" ref="P37" si="12">SUM(P31-P36)</f>
        <v>1292</v>
      </c>
      <c r="Q37" s="757">
        <f t="shared" ref="Q37" si="13">SUM(Q31-Q36)</f>
        <v>1085</v>
      </c>
      <c r="R37" s="756">
        <f t="shared" ref="R37" si="14">SUM(R31-R36)</f>
        <v>777</v>
      </c>
      <c r="S37" s="757">
        <f t="shared" ref="S37" si="15">SUM(S31-S36)</f>
        <v>419</v>
      </c>
      <c r="T37" s="757">
        <f t="shared" ref="T37" si="16">SUM(T31-T36)</f>
        <v>51</v>
      </c>
      <c r="U37" s="756">
        <f t="shared" ref="U37" si="17">SUM(U31-U36)</f>
        <v>-341</v>
      </c>
      <c r="AD37" s="677"/>
      <c r="AE37" s="677"/>
    </row>
    <row r="38" spans="2:33" ht="15.95" customHeight="1" x14ac:dyDescent="0.2">
      <c r="B38" s="95"/>
      <c r="C38" s="674"/>
      <c r="D38" s="674"/>
      <c r="E38" s="674"/>
      <c r="F38" s="674"/>
      <c r="G38" s="674"/>
      <c r="H38" s="674"/>
      <c r="I38" s="674"/>
      <c r="J38" s="674"/>
      <c r="K38" s="674"/>
      <c r="L38" s="758"/>
      <c r="M38" s="758"/>
      <c r="N38" s="758"/>
      <c r="O38" s="758"/>
      <c r="P38" s="758"/>
      <c r="Q38" s="758"/>
      <c r="R38" s="758"/>
      <c r="S38" s="338"/>
      <c r="T38" s="338"/>
      <c r="U38" s="338"/>
      <c r="V38" s="295"/>
      <c r="W38" s="295"/>
      <c r="X38" s="295"/>
      <c r="Y38" s="295"/>
      <c r="Z38" s="295"/>
      <c r="AA38" s="95"/>
      <c r="AB38" s="95"/>
      <c r="AC38" s="95"/>
      <c r="AD38" s="95"/>
    </row>
    <row r="39" spans="2:33" ht="37.5" customHeight="1" x14ac:dyDescent="0.2">
      <c r="B39" s="759" t="s">
        <v>333</v>
      </c>
      <c r="C39" s="745"/>
      <c r="D39" s="737"/>
      <c r="E39" s="737"/>
      <c r="F39" s="737"/>
      <c r="G39" s="737"/>
      <c r="H39" s="760"/>
      <c r="I39" s="737"/>
      <c r="J39" s="737"/>
      <c r="K39" s="737"/>
      <c r="L39" s="737"/>
      <c r="M39" s="761"/>
      <c r="N39" s="606"/>
      <c r="O39" s="606"/>
      <c r="P39" s="606"/>
      <c r="Q39" s="606"/>
      <c r="R39" s="606"/>
      <c r="S39" s="762"/>
      <c r="T39" s="763"/>
      <c r="U39" s="764"/>
      <c r="V39" s="102"/>
      <c r="W39" s="765"/>
      <c r="X39" s="766" t="s">
        <v>302</v>
      </c>
      <c r="Y39" s="766" t="s">
        <v>303</v>
      </c>
      <c r="Z39" s="766" t="s">
        <v>304</v>
      </c>
      <c r="AA39" s="767" t="s">
        <v>604</v>
      </c>
      <c r="AB39" s="767" t="s">
        <v>606</v>
      </c>
      <c r="AC39" s="768" t="s">
        <v>305</v>
      </c>
      <c r="AD39" s="768" t="s">
        <v>306</v>
      </c>
      <c r="AE39" s="768" t="s">
        <v>605</v>
      </c>
      <c r="AF39" s="768" t="s">
        <v>321</v>
      </c>
    </row>
    <row r="40" spans="2:33" ht="15" customHeight="1" x14ac:dyDescent="0.2">
      <c r="B40" s="152" t="s">
        <v>307</v>
      </c>
      <c r="C40" s="769">
        <f>SUM(D40:U40)</f>
        <v>3026</v>
      </c>
      <c r="D40" s="770">
        <f>SUM(D30)</f>
        <v>463</v>
      </c>
      <c r="E40" s="770">
        <f>SUM(E30)</f>
        <v>550</v>
      </c>
      <c r="F40" s="770">
        <f>SUM(F30)</f>
        <v>537</v>
      </c>
      <c r="G40" s="770">
        <f>SUM(G30)</f>
        <v>667</v>
      </c>
      <c r="H40" s="947">
        <f>SUM(H30)</f>
        <v>809</v>
      </c>
      <c r="I40" s="752"/>
      <c r="J40" s="597"/>
      <c r="K40" s="758"/>
      <c r="L40" s="758"/>
      <c r="M40" s="771"/>
      <c r="N40" s="772"/>
      <c r="O40" s="772"/>
      <c r="P40" s="772"/>
      <c r="Q40" s="772"/>
      <c r="R40" s="597"/>
      <c r="S40" s="589"/>
      <c r="T40" s="590"/>
      <c r="U40" s="773"/>
      <c r="V40" s="774"/>
      <c r="W40" s="152" t="s">
        <v>307</v>
      </c>
      <c r="X40" s="839">
        <v>0</v>
      </c>
      <c r="Y40" s="839">
        <f>SUM(H36)</f>
        <v>3610</v>
      </c>
      <c r="Z40" s="839">
        <f t="shared" ref="Z40:Z46" si="18">SUM(Y40-X40)</f>
        <v>3610</v>
      </c>
      <c r="AA40" s="839">
        <f t="shared" ref="AA40:AA46" si="19">SUM(Z40)*1.2</f>
        <v>4332</v>
      </c>
      <c r="AB40" s="839">
        <f t="shared" ref="AB40:AB46" si="20">SUM(AA40-Z40)</f>
        <v>722</v>
      </c>
      <c r="AC40" s="839">
        <f t="shared" ref="AC40:AC46" si="21">SUM(C40)</f>
        <v>3026</v>
      </c>
      <c r="AD40" s="839">
        <f t="shared" ref="AD40:AD46" si="22">SUM(AC40-Z40)</f>
        <v>-584</v>
      </c>
      <c r="AE40" s="775">
        <f t="shared" ref="AE40:AE46" si="23">SUM(AC40-Z40)/Z40</f>
        <v>-0.16177285318559556</v>
      </c>
      <c r="AF40" s="839">
        <f t="shared" ref="AF40:AF46" si="24">SUM(AD40-AB40)</f>
        <v>-1306</v>
      </c>
    </row>
    <row r="41" spans="2:33" ht="15" customHeight="1" x14ac:dyDescent="0.2">
      <c r="B41" s="152" t="s">
        <v>308</v>
      </c>
      <c r="C41" s="769">
        <f t="shared" ref="C41:C53" si="25">SUM(D41:U41)</f>
        <v>3505</v>
      </c>
      <c r="D41" s="693"/>
      <c r="E41" s="770">
        <f>SUM(E40)</f>
        <v>550</v>
      </c>
      <c r="F41" s="770">
        <f>SUM(F40)</f>
        <v>537</v>
      </c>
      <c r="G41" s="770">
        <f>SUM(G40)</f>
        <v>667</v>
      </c>
      <c r="H41" s="948">
        <f>SUM(H40)</f>
        <v>809</v>
      </c>
      <c r="I41" s="777">
        <f>SUM(I30)</f>
        <v>942</v>
      </c>
      <c r="J41" s="597"/>
      <c r="K41" s="758"/>
      <c r="L41" s="758"/>
      <c r="M41" s="771"/>
      <c r="N41" s="772"/>
      <c r="O41" s="772"/>
      <c r="P41" s="772"/>
      <c r="Q41" s="772"/>
      <c r="R41" s="597"/>
      <c r="S41" s="601"/>
      <c r="T41" s="597"/>
      <c r="U41" s="771"/>
      <c r="V41" s="774"/>
      <c r="W41" s="152" t="s">
        <v>308</v>
      </c>
      <c r="X41" s="839">
        <f>SUM(D31)</f>
        <v>463</v>
      </c>
      <c r="Y41" s="839">
        <f>SUM(I36)</f>
        <v>4332</v>
      </c>
      <c r="Z41" s="839">
        <f t="shared" si="18"/>
        <v>3869</v>
      </c>
      <c r="AA41" s="839">
        <f t="shared" si="19"/>
        <v>4642.8</v>
      </c>
      <c r="AB41" s="839">
        <f t="shared" si="20"/>
        <v>773.80000000000018</v>
      </c>
      <c r="AC41" s="839">
        <f t="shared" si="21"/>
        <v>3505</v>
      </c>
      <c r="AD41" s="839">
        <f t="shared" si="22"/>
        <v>-364</v>
      </c>
      <c r="AE41" s="775">
        <f t="shared" si="23"/>
        <v>-9.4081157921943659E-2</v>
      </c>
      <c r="AF41" s="839">
        <f t="shared" si="24"/>
        <v>-1137.8000000000002</v>
      </c>
    </row>
    <row r="42" spans="2:33" ht="15" customHeight="1" x14ac:dyDescent="0.2">
      <c r="B42" s="152" t="s">
        <v>309</v>
      </c>
      <c r="C42" s="769">
        <f t="shared" si="25"/>
        <v>4171</v>
      </c>
      <c r="D42" s="778"/>
      <c r="E42" s="778"/>
      <c r="F42" s="779">
        <f>SUM(F40)</f>
        <v>537</v>
      </c>
      <c r="G42" s="779">
        <f>SUM(G40)</f>
        <v>667</v>
      </c>
      <c r="H42" s="949">
        <f>SUM(H41)</f>
        <v>809</v>
      </c>
      <c r="I42" s="780">
        <f>SUM(I41)</f>
        <v>942</v>
      </c>
      <c r="J42" s="780">
        <f>SUM(J30)</f>
        <v>1216</v>
      </c>
      <c r="K42" s="772"/>
      <c r="L42" s="772"/>
      <c r="M42" s="781"/>
      <c r="N42" s="778"/>
      <c r="O42" s="778"/>
      <c r="P42" s="778"/>
      <c r="Q42" s="778"/>
      <c r="R42" s="758"/>
      <c r="S42" s="601"/>
      <c r="T42" s="597"/>
      <c r="U42" s="771"/>
      <c r="V42" s="782"/>
      <c r="W42" s="152" t="s">
        <v>309</v>
      </c>
      <c r="X42" s="839">
        <f>SUM(E31)</f>
        <v>1013</v>
      </c>
      <c r="Y42" s="839">
        <f>SUM(J36)</f>
        <v>5054</v>
      </c>
      <c r="Z42" s="839">
        <f t="shared" si="18"/>
        <v>4041</v>
      </c>
      <c r="AA42" s="839">
        <f t="shared" si="19"/>
        <v>4849.2</v>
      </c>
      <c r="AB42" s="839">
        <f t="shared" si="20"/>
        <v>808.19999999999982</v>
      </c>
      <c r="AC42" s="839">
        <f t="shared" si="21"/>
        <v>4171</v>
      </c>
      <c r="AD42" s="839">
        <f t="shared" si="22"/>
        <v>130</v>
      </c>
      <c r="AE42" s="775">
        <f t="shared" si="23"/>
        <v>3.2170254887404111E-2</v>
      </c>
      <c r="AF42" s="839">
        <f t="shared" si="24"/>
        <v>-678.19999999999982</v>
      </c>
    </row>
    <row r="43" spans="2:33" ht="15" customHeight="1" x14ac:dyDescent="0.2">
      <c r="B43" s="152" t="s">
        <v>310</v>
      </c>
      <c r="C43" s="783">
        <f t="shared" si="25"/>
        <v>4940</v>
      </c>
      <c r="D43" s="778"/>
      <c r="E43" s="778"/>
      <c r="F43" s="772"/>
      <c r="G43" s="779">
        <f>SUM(G40)</f>
        <v>667</v>
      </c>
      <c r="H43" s="949">
        <f>SUM(H42)</f>
        <v>809</v>
      </c>
      <c r="I43" s="780">
        <f>SUM(I42)</f>
        <v>942</v>
      </c>
      <c r="J43" s="780">
        <f>SUM(J42)</f>
        <v>1216</v>
      </c>
      <c r="K43" s="780">
        <f>SUM(K30)</f>
        <v>1306</v>
      </c>
      <c r="L43" s="772"/>
      <c r="M43" s="771"/>
      <c r="N43" s="772"/>
      <c r="O43" s="778"/>
      <c r="P43" s="778"/>
      <c r="Q43" s="778"/>
      <c r="R43" s="758"/>
      <c r="S43" s="601"/>
      <c r="T43" s="597"/>
      <c r="U43" s="771"/>
      <c r="V43" s="774"/>
      <c r="W43" s="152" t="s">
        <v>310</v>
      </c>
      <c r="X43" s="839">
        <f>SUM(F31)</f>
        <v>1550</v>
      </c>
      <c r="Y43" s="839">
        <f>SUM(K36)</f>
        <v>5776</v>
      </c>
      <c r="Z43" s="839">
        <f t="shared" si="18"/>
        <v>4226</v>
      </c>
      <c r="AA43" s="839">
        <f t="shared" si="19"/>
        <v>5071.2</v>
      </c>
      <c r="AB43" s="839">
        <f t="shared" si="20"/>
        <v>845.19999999999982</v>
      </c>
      <c r="AC43" s="839">
        <f t="shared" si="21"/>
        <v>4940</v>
      </c>
      <c r="AD43" s="839">
        <f t="shared" si="22"/>
        <v>714</v>
      </c>
      <c r="AE43" s="775">
        <f t="shared" si="23"/>
        <v>0.1689540937056318</v>
      </c>
      <c r="AF43" s="839">
        <f t="shared" si="24"/>
        <v>-131.19999999999982</v>
      </c>
    </row>
    <row r="44" spans="2:33" ht="15" customHeight="1" x14ac:dyDescent="0.2">
      <c r="B44" s="946" t="s">
        <v>311</v>
      </c>
      <c r="C44" s="783">
        <f t="shared" si="25"/>
        <v>5555</v>
      </c>
      <c r="D44" s="758"/>
      <c r="E44" s="758"/>
      <c r="F44" s="597"/>
      <c r="G44" s="597"/>
      <c r="H44" s="949">
        <f>SUM(H43)</f>
        <v>809</v>
      </c>
      <c r="I44" s="794">
        <f>SUM(I41)</f>
        <v>942</v>
      </c>
      <c r="J44" s="794">
        <f>SUM(J43)</f>
        <v>1216</v>
      </c>
      <c r="K44" s="794">
        <f>SUM(K43)</f>
        <v>1306</v>
      </c>
      <c r="L44" s="794">
        <f>SUM(L30)</f>
        <v>1282</v>
      </c>
      <c r="M44" s="771"/>
      <c r="N44" s="597"/>
      <c r="O44" s="758"/>
      <c r="P44" s="758"/>
      <c r="Q44" s="758"/>
      <c r="R44" s="758"/>
      <c r="S44" s="601"/>
      <c r="T44" s="597"/>
      <c r="U44" s="945"/>
      <c r="V44" s="774"/>
      <c r="W44" s="959" t="s">
        <v>311</v>
      </c>
      <c r="X44" s="960">
        <f>SUM(G31)</f>
        <v>2217</v>
      </c>
      <c r="Y44" s="960">
        <f>SUM(L36)</f>
        <v>6498</v>
      </c>
      <c r="Z44" s="960">
        <f t="shared" si="18"/>
        <v>4281</v>
      </c>
      <c r="AA44" s="960">
        <f t="shared" si="19"/>
        <v>5137.2</v>
      </c>
      <c r="AB44" s="960">
        <f t="shared" si="20"/>
        <v>856.19999999999982</v>
      </c>
      <c r="AC44" s="960">
        <f t="shared" si="21"/>
        <v>5555</v>
      </c>
      <c r="AD44" s="960">
        <f t="shared" si="22"/>
        <v>1274</v>
      </c>
      <c r="AE44" s="961">
        <f t="shared" si="23"/>
        <v>0.29759402008876429</v>
      </c>
      <c r="AF44" s="960">
        <f t="shared" si="24"/>
        <v>417.80000000000018</v>
      </c>
    </row>
    <row r="45" spans="2:33" ht="15" customHeight="1" x14ac:dyDescent="0.2">
      <c r="B45" s="950" t="s">
        <v>312</v>
      </c>
      <c r="C45" s="951">
        <f t="shared" si="25"/>
        <v>5438</v>
      </c>
      <c r="D45" s="952"/>
      <c r="E45" s="952"/>
      <c r="F45" s="952"/>
      <c r="G45" s="952"/>
      <c r="H45" s="953"/>
      <c r="I45" s="954">
        <f>SUM(I41)</f>
        <v>942</v>
      </c>
      <c r="J45" s="954">
        <f>SUM(J43)</f>
        <v>1216</v>
      </c>
      <c r="K45" s="954">
        <f>SUM(K43)</f>
        <v>1306</v>
      </c>
      <c r="L45" s="954">
        <f>SUM(L44)</f>
        <v>1282</v>
      </c>
      <c r="M45" s="955">
        <f>SUM(M30)</f>
        <v>692</v>
      </c>
      <c r="N45" s="954"/>
      <c r="O45" s="952"/>
      <c r="P45" s="952"/>
      <c r="Q45" s="952"/>
      <c r="R45" s="956"/>
      <c r="S45" s="957"/>
      <c r="T45" s="958"/>
      <c r="U45" s="955"/>
      <c r="V45" s="774"/>
      <c r="W45" s="950" t="s">
        <v>312</v>
      </c>
      <c r="X45" s="962">
        <f>SUM(H31)</f>
        <v>3026</v>
      </c>
      <c r="Y45" s="962">
        <f>SUM(M36)</f>
        <v>7220</v>
      </c>
      <c r="Z45" s="962">
        <f>SUM(Y45-X45)</f>
        <v>4194</v>
      </c>
      <c r="AA45" s="962">
        <f t="shared" si="19"/>
        <v>5032.8</v>
      </c>
      <c r="AB45" s="962">
        <f t="shared" si="20"/>
        <v>838.80000000000018</v>
      </c>
      <c r="AC45" s="962">
        <f t="shared" si="21"/>
        <v>5438</v>
      </c>
      <c r="AD45" s="962">
        <f t="shared" si="22"/>
        <v>1244</v>
      </c>
      <c r="AE45" s="963">
        <f>SUM(AC45-Z45)/Z45</f>
        <v>0.29661421077730088</v>
      </c>
      <c r="AF45" s="962">
        <f t="shared" si="24"/>
        <v>405.19999999999982</v>
      </c>
    </row>
    <row r="46" spans="2:33" ht="15" customHeight="1" x14ac:dyDescent="0.2">
      <c r="B46" s="709" t="s">
        <v>313</v>
      </c>
      <c r="C46" s="769">
        <f t="shared" si="25"/>
        <v>5284</v>
      </c>
      <c r="D46" s="778"/>
      <c r="E46" s="778"/>
      <c r="F46" s="778"/>
      <c r="G46" s="778"/>
      <c r="H46" s="781"/>
      <c r="I46" s="772"/>
      <c r="J46" s="784">
        <f>SUM(J43)</f>
        <v>1216</v>
      </c>
      <c r="K46" s="784">
        <f>SUM(K43)</f>
        <v>1306</v>
      </c>
      <c r="L46" s="780">
        <f>SUM(L45)</f>
        <v>1282</v>
      </c>
      <c r="M46" s="776">
        <f>SUM(M45)</f>
        <v>692</v>
      </c>
      <c r="N46" s="784">
        <f>SUM(N30)</f>
        <v>788</v>
      </c>
      <c r="O46" s="786"/>
      <c r="P46" s="786"/>
      <c r="Q46" s="786"/>
      <c r="R46" s="338"/>
      <c r="S46" s="589"/>
      <c r="T46" s="590"/>
      <c r="U46" s="773"/>
      <c r="V46" s="774"/>
      <c r="W46" s="787" t="s">
        <v>313</v>
      </c>
      <c r="X46" s="671">
        <f>SUM(I31)</f>
        <v>3968</v>
      </c>
      <c r="Y46" s="671">
        <f>SUM(N36)</f>
        <v>7942</v>
      </c>
      <c r="Z46" s="840">
        <f t="shared" si="18"/>
        <v>3974</v>
      </c>
      <c r="AA46" s="840">
        <f t="shared" si="19"/>
        <v>4768.8</v>
      </c>
      <c r="AB46" s="840">
        <f t="shared" si="20"/>
        <v>794.80000000000018</v>
      </c>
      <c r="AC46" s="840">
        <f t="shared" si="21"/>
        <v>5284</v>
      </c>
      <c r="AD46" s="840">
        <f t="shared" si="22"/>
        <v>1310</v>
      </c>
      <c r="AE46" s="788">
        <f t="shared" si="23"/>
        <v>0.32964267740312025</v>
      </c>
      <c r="AF46" s="840">
        <f t="shared" si="24"/>
        <v>515.19999999999982</v>
      </c>
    </row>
    <row r="47" spans="2:33" ht="15" customHeight="1" x14ac:dyDescent="0.2">
      <c r="B47" s="709" t="s">
        <v>314</v>
      </c>
      <c r="C47" s="769">
        <f t="shared" si="25"/>
        <v>4846</v>
      </c>
      <c r="D47" s="778"/>
      <c r="E47" s="778"/>
      <c r="F47" s="778"/>
      <c r="G47" s="778"/>
      <c r="H47" s="781"/>
      <c r="I47" s="778"/>
      <c r="J47" s="778"/>
      <c r="K47" s="784">
        <f>SUM(K43)</f>
        <v>1306</v>
      </c>
      <c r="L47" s="780">
        <f>SUM(L46)</f>
        <v>1282</v>
      </c>
      <c r="M47" s="776">
        <f>SUM(M46)</f>
        <v>692</v>
      </c>
      <c r="N47" s="784">
        <f>SUM(N46)</f>
        <v>788</v>
      </c>
      <c r="O47" s="784">
        <f>SUM(O30)</f>
        <v>778</v>
      </c>
      <c r="P47" s="785"/>
      <c r="Q47" s="785"/>
      <c r="R47" s="590"/>
      <c r="S47" s="589"/>
      <c r="T47" s="590"/>
      <c r="U47" s="773"/>
      <c r="V47" s="774"/>
      <c r="W47" s="774"/>
      <c r="X47" s="247"/>
      <c r="Y47" s="247"/>
      <c r="Z47" s="789"/>
      <c r="AA47" s="789"/>
      <c r="AB47" s="789"/>
      <c r="AC47" s="789"/>
      <c r="AD47" s="789"/>
      <c r="AE47" s="789"/>
      <c r="AF47" s="789"/>
    </row>
    <row r="48" spans="2:33" ht="15" customHeight="1" x14ac:dyDescent="0.2">
      <c r="B48" s="709" t="s">
        <v>315</v>
      </c>
      <c r="C48" s="769">
        <f t="shared" si="25"/>
        <v>4188</v>
      </c>
      <c r="D48" s="778"/>
      <c r="E48" s="778"/>
      <c r="F48" s="778"/>
      <c r="G48" s="778"/>
      <c r="H48" s="781"/>
      <c r="I48" s="778"/>
      <c r="J48" s="778"/>
      <c r="K48" s="772"/>
      <c r="L48" s="780">
        <f>SUM(L47)</f>
        <v>1282</v>
      </c>
      <c r="M48" s="776">
        <f>SUM(M47)</f>
        <v>692</v>
      </c>
      <c r="N48" s="784">
        <f>SUM(N47)</f>
        <v>788</v>
      </c>
      <c r="O48" s="784">
        <f>SUM(O47)</f>
        <v>778</v>
      </c>
      <c r="P48" s="784">
        <f>SUM(P30)</f>
        <v>648</v>
      </c>
      <c r="Q48" s="785"/>
      <c r="R48" s="590"/>
      <c r="S48" s="589"/>
      <c r="T48" s="590"/>
      <c r="U48" s="773"/>
      <c r="V48" s="774"/>
      <c r="W48" s="793"/>
      <c r="X48" s="793"/>
      <c r="Y48" s="793"/>
      <c r="Z48" s="793"/>
      <c r="AA48" s="793"/>
      <c r="AB48" s="793"/>
      <c r="AC48" s="793"/>
      <c r="AD48" s="793"/>
      <c r="AE48" s="793"/>
      <c r="AF48" s="793"/>
    </row>
    <row r="49" spans="2:32" ht="15" customHeight="1" x14ac:dyDescent="0.2">
      <c r="B49" s="709" t="s">
        <v>316</v>
      </c>
      <c r="C49" s="769">
        <f t="shared" si="25"/>
        <v>3421</v>
      </c>
      <c r="D49" s="778"/>
      <c r="E49" s="778"/>
      <c r="F49" s="778"/>
      <c r="G49" s="778"/>
      <c r="H49" s="781"/>
      <c r="I49" s="778"/>
      <c r="J49" s="778"/>
      <c r="K49" s="772"/>
      <c r="L49" s="772"/>
      <c r="M49" s="776">
        <f>SUM(M48)</f>
        <v>692</v>
      </c>
      <c r="N49" s="784">
        <f>SUM(N48)</f>
        <v>788</v>
      </c>
      <c r="O49" s="784">
        <f>SUM(O48)</f>
        <v>778</v>
      </c>
      <c r="P49" s="784">
        <f>SUM(P48)</f>
        <v>648</v>
      </c>
      <c r="Q49" s="784">
        <f>SUM(Q30)</f>
        <v>515</v>
      </c>
      <c r="R49" s="590"/>
      <c r="S49" s="589"/>
      <c r="T49" s="590"/>
      <c r="U49" s="773"/>
      <c r="V49" s="774"/>
      <c r="W49" s="793"/>
      <c r="X49" s="793"/>
      <c r="Y49" s="793"/>
      <c r="Z49" s="793"/>
      <c r="AA49" s="793"/>
      <c r="AB49" s="793"/>
      <c r="AC49" s="793"/>
      <c r="AD49" s="793"/>
      <c r="AE49" s="793"/>
      <c r="AF49" s="793"/>
    </row>
    <row r="50" spans="2:32" ht="15" customHeight="1" x14ac:dyDescent="0.2">
      <c r="B50" s="709" t="s">
        <v>317</v>
      </c>
      <c r="C50" s="769">
        <f t="shared" si="25"/>
        <v>3143</v>
      </c>
      <c r="D50" s="758"/>
      <c r="E50" s="758"/>
      <c r="F50" s="758"/>
      <c r="G50" s="758"/>
      <c r="H50" s="781"/>
      <c r="I50" s="758"/>
      <c r="J50" s="758"/>
      <c r="K50" s="758"/>
      <c r="L50" s="758"/>
      <c r="M50" s="790"/>
      <c r="N50" s="791">
        <f>SUM(N49)</f>
        <v>788</v>
      </c>
      <c r="O50" s="791">
        <f>SUM(O49)</f>
        <v>778</v>
      </c>
      <c r="P50" s="791">
        <f>SUM(P49)</f>
        <v>648</v>
      </c>
      <c r="Q50" s="791">
        <f>SUM(Q49)</f>
        <v>515</v>
      </c>
      <c r="R50" s="791">
        <f>SUM(R30)</f>
        <v>414</v>
      </c>
      <c r="S50" s="589"/>
      <c r="T50" s="590"/>
      <c r="U50" s="773"/>
      <c r="V50" s="774"/>
      <c r="W50" s="793"/>
      <c r="X50" s="793"/>
      <c r="Y50" s="793"/>
      <c r="Z50" s="793"/>
      <c r="AA50" s="793"/>
      <c r="AB50" s="793"/>
      <c r="AC50" s="793"/>
      <c r="AD50" s="793"/>
      <c r="AE50" s="793"/>
      <c r="AF50" s="793"/>
    </row>
    <row r="51" spans="2:32" ht="15" customHeight="1" x14ac:dyDescent="0.2">
      <c r="B51" s="709" t="s">
        <v>318</v>
      </c>
      <c r="C51" s="769">
        <f t="shared" si="25"/>
        <v>2719</v>
      </c>
      <c r="D51" s="758"/>
      <c r="E51" s="758"/>
      <c r="F51" s="758"/>
      <c r="G51" s="758"/>
      <c r="H51" s="781"/>
      <c r="I51" s="758"/>
      <c r="J51" s="758"/>
      <c r="K51" s="758"/>
      <c r="L51" s="758"/>
      <c r="M51" s="790"/>
      <c r="N51" s="597"/>
      <c r="O51" s="791">
        <f>SUM(O50)</f>
        <v>778</v>
      </c>
      <c r="P51" s="791">
        <f>SUM(P50)</f>
        <v>648</v>
      </c>
      <c r="Q51" s="791">
        <f>SUM(Q49)</f>
        <v>515</v>
      </c>
      <c r="R51" s="791">
        <f>SUM(R50)</f>
        <v>414</v>
      </c>
      <c r="S51" s="792">
        <f>SUM(S30)</f>
        <v>364</v>
      </c>
      <c r="T51" s="590"/>
      <c r="U51" s="773"/>
      <c r="V51" s="774"/>
      <c r="W51" s="212"/>
      <c r="X51" s="212"/>
      <c r="Y51" s="793"/>
      <c r="Z51" s="793"/>
      <c r="AA51" s="793"/>
      <c r="AB51" s="793"/>
      <c r="AC51" s="793"/>
      <c r="AD51" s="793"/>
      <c r="AE51" s="793"/>
    </row>
    <row r="52" spans="2:32" ht="15" customHeight="1" x14ac:dyDescent="0.2">
      <c r="B52" s="709" t="s">
        <v>319</v>
      </c>
      <c r="C52" s="769">
        <f t="shared" si="25"/>
        <v>2295</v>
      </c>
      <c r="D52" s="758"/>
      <c r="E52" s="758"/>
      <c r="F52" s="758"/>
      <c r="G52" s="758"/>
      <c r="H52" s="781"/>
      <c r="I52" s="758"/>
      <c r="J52" s="758"/>
      <c r="K52" s="758"/>
      <c r="L52" s="758"/>
      <c r="M52" s="790"/>
      <c r="N52" s="597"/>
      <c r="O52" s="597"/>
      <c r="P52" s="791">
        <f>SUM(P51)</f>
        <v>648</v>
      </c>
      <c r="Q52" s="791">
        <f>SUM(Q49)</f>
        <v>515</v>
      </c>
      <c r="R52" s="791">
        <f>SUM(R50)</f>
        <v>414</v>
      </c>
      <c r="S52" s="792">
        <f>SUM(S51)</f>
        <v>364</v>
      </c>
      <c r="T52" s="794">
        <f>SUM(T30)</f>
        <v>354</v>
      </c>
      <c r="U52" s="773"/>
      <c r="V52" s="774"/>
      <c r="W52" s="212"/>
      <c r="X52" s="212"/>
      <c r="Y52" s="793"/>
      <c r="Z52" s="793"/>
      <c r="AA52" s="793"/>
      <c r="AB52" s="793"/>
      <c r="AC52" s="793"/>
      <c r="AD52" s="793"/>
      <c r="AE52" s="793"/>
    </row>
    <row r="53" spans="2:32" ht="15" customHeight="1" x14ac:dyDescent="0.2">
      <c r="B53" s="787" t="s">
        <v>320</v>
      </c>
      <c r="C53" s="719">
        <f t="shared" si="25"/>
        <v>1977</v>
      </c>
      <c r="D53" s="795"/>
      <c r="E53" s="795"/>
      <c r="F53" s="795"/>
      <c r="G53" s="795"/>
      <c r="H53" s="796"/>
      <c r="I53" s="795"/>
      <c r="J53" s="795"/>
      <c r="K53" s="795"/>
      <c r="L53" s="795"/>
      <c r="M53" s="797"/>
      <c r="N53" s="798"/>
      <c r="O53" s="798"/>
      <c r="P53" s="798"/>
      <c r="Q53" s="799">
        <f>SUM(Q49)</f>
        <v>515</v>
      </c>
      <c r="R53" s="799">
        <f>SUM(R50)</f>
        <v>414</v>
      </c>
      <c r="S53" s="800">
        <f>SUM(S51)</f>
        <v>364</v>
      </c>
      <c r="T53" s="801">
        <f>SUM(T52)</f>
        <v>354</v>
      </c>
      <c r="U53" s="802">
        <f>SUM(U30)</f>
        <v>330</v>
      </c>
      <c r="V53" s="774"/>
      <c r="W53" s="212"/>
      <c r="X53" s="212"/>
      <c r="Y53" s="793"/>
      <c r="Z53" s="793"/>
      <c r="AA53" s="793"/>
      <c r="AB53" s="793"/>
      <c r="AC53" s="793"/>
      <c r="AD53" s="793"/>
      <c r="AE53" s="793"/>
    </row>
    <row r="54" spans="2:32" ht="15" customHeight="1" x14ac:dyDescent="0.2">
      <c r="B54" s="95"/>
      <c r="C54" s="124"/>
      <c r="D54" s="212"/>
      <c r="E54" s="213"/>
      <c r="F54" s="71"/>
      <c r="G54" s="71"/>
      <c r="H54" s="115"/>
      <c r="I54" s="115"/>
      <c r="J54" s="803"/>
      <c r="K54" s="803"/>
      <c r="L54" s="102"/>
      <c r="M54" s="102"/>
      <c r="N54" s="102"/>
      <c r="O54" s="782"/>
      <c r="P54" s="782"/>
      <c r="Q54" s="782"/>
      <c r="R54" s="294"/>
      <c r="S54" s="294"/>
      <c r="T54" s="294"/>
      <c r="U54" s="294"/>
      <c r="V54" s="774"/>
      <c r="W54" s="774"/>
      <c r="X54" s="774"/>
      <c r="Y54" s="774"/>
      <c r="Z54" s="774"/>
      <c r="AA54" s="774"/>
      <c r="AB54" s="774"/>
      <c r="AC54" s="774"/>
    </row>
    <row r="55" spans="2:32" ht="15" customHeight="1" x14ac:dyDescent="0.2">
      <c r="B55" s="95"/>
      <c r="C55" s="124"/>
      <c r="D55" s="124"/>
      <c r="E55" s="124"/>
      <c r="F55" s="124"/>
      <c r="G55" s="124"/>
      <c r="H55" s="124"/>
      <c r="I55" s="124"/>
      <c r="J55" s="124"/>
      <c r="K55" s="124"/>
      <c r="L55" s="102"/>
      <c r="M55" s="102"/>
      <c r="N55" s="102"/>
      <c r="O55" s="102"/>
      <c r="P55" s="102"/>
      <c r="Q55" s="102"/>
      <c r="R55" s="295"/>
      <c r="S55" s="295"/>
      <c r="T55" s="295"/>
      <c r="U55" s="295"/>
      <c r="V55" s="295"/>
      <c r="W55" s="295"/>
      <c r="X55" s="295"/>
      <c r="Y55" s="295"/>
      <c r="Z55" s="295"/>
      <c r="AA55" s="95"/>
      <c r="AB55" s="95"/>
      <c r="AC55" s="95"/>
    </row>
    <row r="56" spans="2:32" ht="15" customHeight="1" x14ac:dyDescent="0.2"/>
    <row r="57" spans="2:32" ht="15" customHeight="1" x14ac:dyDescent="0.2"/>
    <row r="58" spans="2:32" ht="15" customHeight="1" x14ac:dyDescent="0.2">
      <c r="D58" s="785"/>
    </row>
    <row r="59" spans="2:32" ht="15" customHeight="1" x14ac:dyDescent="0.2"/>
    <row r="60" spans="2:32" ht="15" customHeight="1" x14ac:dyDescent="0.2"/>
    <row r="61" spans="2:32" ht="15" customHeight="1" x14ac:dyDescent="0.2"/>
    <row r="62" spans="2:32" ht="15" customHeight="1" x14ac:dyDescent="0.2"/>
    <row r="63" spans="2:32" ht="15" customHeight="1" x14ac:dyDescent="0.2"/>
    <row r="64" spans="2:32" ht="15" customHeight="1" x14ac:dyDescent="0.2"/>
    <row r="65" ht="15" customHeight="1" x14ac:dyDescent="0.2"/>
    <row r="66" ht="15" customHeight="1" x14ac:dyDescent="0.2"/>
    <row r="67" ht="15" customHeight="1" x14ac:dyDescent="0.2"/>
  </sheetData>
  <mergeCells count="2">
    <mergeCell ref="B2:E2"/>
    <mergeCell ref="I2:M2"/>
  </mergeCells>
  <pageMargins left="0.31496062992125984" right="0.31496062992125984" top="0.39370078740157483" bottom="0.39370078740157483" header="0.31496062992125984" footer="0.31496062992125984"/>
  <pageSetup paperSize="8" fitToWidth="0" fitToHeight="0" orientation="landscape" r:id="rId1"/>
  <ignoredErrors>
    <ignoredError sqref="I44" formula="1"/>
    <ignoredError sqref="E3" twoDigitTextYea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4"/>
  <sheetViews>
    <sheetView zoomScale="130" zoomScaleNormal="130" workbookViewId="0">
      <selection activeCell="D23" sqref="D23"/>
    </sheetView>
  </sheetViews>
  <sheetFormatPr defaultColWidth="9.140625" defaultRowHeight="12" x14ac:dyDescent="0.2"/>
  <cols>
    <col min="1" max="2" width="4" style="13" customWidth="1"/>
    <col min="3" max="3" width="46" style="13" customWidth="1"/>
    <col min="4" max="4" width="12.5703125" style="13" customWidth="1"/>
    <col min="5" max="5" width="12.7109375" style="13" customWidth="1"/>
    <col min="6" max="6" width="9.140625" style="13"/>
    <col min="7" max="7" width="22.7109375" style="13" customWidth="1"/>
    <col min="8" max="8" width="27.42578125" style="13" bestFit="1" customWidth="1"/>
    <col min="9" max="16384" width="9.140625" style="13"/>
  </cols>
  <sheetData>
    <row r="1" spans="2:8" ht="15" customHeight="1" x14ac:dyDescent="0.2"/>
    <row r="2" spans="2:8" s="234" customFormat="1" ht="15" customHeight="1" x14ac:dyDescent="0.2">
      <c r="B2" s="1030" t="s">
        <v>641</v>
      </c>
      <c r="C2" s="1030"/>
    </row>
    <row r="3" spans="2:8" ht="15" customHeight="1" x14ac:dyDescent="0.2"/>
    <row r="4" spans="2:8" ht="15" customHeight="1" x14ac:dyDescent="0.2">
      <c r="B4" s="878" t="s">
        <v>505</v>
      </c>
      <c r="C4" s="563" t="s">
        <v>322</v>
      </c>
      <c r="D4" s="430" t="s">
        <v>323</v>
      </c>
      <c r="E4" s="739">
        <v>13000</v>
      </c>
      <c r="F4" s="153"/>
      <c r="G4" s="95" t="s">
        <v>504</v>
      </c>
    </row>
    <row r="5" spans="2:8" ht="15" customHeight="1" x14ac:dyDescent="0.2">
      <c r="B5" s="879" t="s">
        <v>506</v>
      </c>
      <c r="C5" s="670" t="s">
        <v>642</v>
      </c>
      <c r="D5" s="809" t="s">
        <v>307</v>
      </c>
      <c r="E5" s="728">
        <f>SUM('Summary and 5 yr Req'!X45)</f>
        <v>3026</v>
      </c>
      <c r="F5" s="153"/>
      <c r="G5" s="95" t="s">
        <v>612</v>
      </c>
    </row>
    <row r="6" spans="2:8" ht="15" customHeight="1" x14ac:dyDescent="0.2">
      <c r="B6" s="879" t="s">
        <v>507</v>
      </c>
      <c r="C6" s="815" t="s">
        <v>643</v>
      </c>
      <c r="D6" s="809" t="s">
        <v>635</v>
      </c>
      <c r="E6" s="728">
        <v>7220</v>
      </c>
      <c r="F6" s="153"/>
      <c r="G6" s="95" t="s">
        <v>611</v>
      </c>
    </row>
    <row r="7" spans="2:8" ht="15" customHeight="1" x14ac:dyDescent="0.2">
      <c r="B7" s="879" t="s">
        <v>508</v>
      </c>
      <c r="C7" s="670" t="s">
        <v>406</v>
      </c>
      <c r="D7" s="809" t="s">
        <v>312</v>
      </c>
      <c r="E7" s="810">
        <f>SUM(E6-E5)</f>
        <v>4194</v>
      </c>
      <c r="F7" s="153"/>
      <c r="G7" s="95" t="s">
        <v>515</v>
      </c>
      <c r="H7" s="877"/>
    </row>
    <row r="8" spans="2:8" ht="15" customHeight="1" x14ac:dyDescent="0.2">
      <c r="B8" s="879" t="s">
        <v>509</v>
      </c>
      <c r="C8" s="670" t="s">
        <v>644</v>
      </c>
      <c r="D8" s="809" t="s">
        <v>312</v>
      </c>
      <c r="E8" s="837">
        <f>SUM(E7)*1.05</f>
        <v>4403.7</v>
      </c>
      <c r="F8" s="155"/>
      <c r="G8" s="95" t="s">
        <v>516</v>
      </c>
    </row>
    <row r="9" spans="2:8" ht="15" customHeight="1" x14ac:dyDescent="0.2">
      <c r="B9" s="879" t="s">
        <v>510</v>
      </c>
      <c r="C9" s="670" t="s">
        <v>407</v>
      </c>
      <c r="D9" s="809" t="s">
        <v>312</v>
      </c>
      <c r="E9" s="811">
        <f>SUM(E7)*1.2</f>
        <v>5032.8</v>
      </c>
      <c r="F9" s="153"/>
      <c r="G9" s="95" t="s">
        <v>517</v>
      </c>
      <c r="H9" s="497"/>
    </row>
    <row r="10" spans="2:8" ht="15" customHeight="1" x14ac:dyDescent="0.2">
      <c r="B10" s="879" t="s">
        <v>511</v>
      </c>
      <c r="C10" s="670" t="s">
        <v>476</v>
      </c>
      <c r="D10" s="809" t="s">
        <v>312</v>
      </c>
      <c r="E10" s="812">
        <f>SUM('Summary and 5 yr Req'!K32)</f>
        <v>5438</v>
      </c>
      <c r="F10" s="153"/>
      <c r="G10" s="838"/>
    </row>
    <row r="11" spans="2:8" ht="15" customHeight="1" x14ac:dyDescent="0.2">
      <c r="B11" s="879" t="s">
        <v>512</v>
      </c>
      <c r="C11" s="670" t="s">
        <v>475</v>
      </c>
      <c r="D11" s="809" t="s">
        <v>312</v>
      </c>
      <c r="E11" s="813">
        <f>SUM(E10/E7)-100%</f>
        <v>0.29661421077730088</v>
      </c>
      <c r="G11" s="497"/>
    </row>
    <row r="12" spans="2:8" ht="15" customHeight="1" x14ac:dyDescent="0.2">
      <c r="B12" s="879" t="s">
        <v>513</v>
      </c>
      <c r="C12" s="702" t="s">
        <v>477</v>
      </c>
      <c r="D12" s="809" t="s">
        <v>312</v>
      </c>
      <c r="E12" s="814">
        <f>SUM(E10-E7)</f>
        <v>1244</v>
      </c>
      <c r="G12" s="497" t="s">
        <v>518</v>
      </c>
    </row>
    <row r="13" spans="2:8" ht="15" customHeight="1" x14ac:dyDescent="0.2">
      <c r="B13" s="879" t="s">
        <v>514</v>
      </c>
      <c r="C13" s="702" t="s">
        <v>543</v>
      </c>
      <c r="D13" s="809" t="s">
        <v>312</v>
      </c>
      <c r="E13" s="814">
        <f>SUM(E10-E8)</f>
        <v>1034.3000000000002</v>
      </c>
      <c r="G13" s="497" t="s">
        <v>545</v>
      </c>
    </row>
    <row r="14" spans="2:8" ht="15" customHeight="1" x14ac:dyDescent="0.2">
      <c r="B14" s="879" t="s">
        <v>542</v>
      </c>
      <c r="C14" s="670" t="s">
        <v>478</v>
      </c>
      <c r="D14" s="809" t="s">
        <v>312</v>
      </c>
      <c r="E14" s="836">
        <f>SUM(E10-E9)</f>
        <v>405.19999999999982</v>
      </c>
      <c r="G14" s="497" t="s">
        <v>544</v>
      </c>
    </row>
  </sheetData>
  <pageMargins left="0.7" right="0.7" top="0.75" bottom="0.75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Bath </vt:lpstr>
      <vt:lpstr>Keynsham </vt:lpstr>
      <vt:lpstr>Somer Valley</vt:lpstr>
      <vt:lpstr>Rural Areas</vt:lpstr>
      <vt:lpstr>Whitchurch GB</vt:lpstr>
      <vt:lpstr>Summary and 5 yr Req</vt:lpstr>
      <vt:lpstr>5 yr Simple Summary for 14-15</vt:lpstr>
    </vt:vector>
  </TitlesOfParts>
  <Company>Bath &amp; North East Somerset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Walker</dc:creator>
  <cp:lastModifiedBy>Richard Walker</cp:lastModifiedBy>
  <cp:lastPrinted>2016-05-06T14:22:11Z</cp:lastPrinted>
  <dcterms:created xsi:type="dcterms:W3CDTF">2009-09-08T14:25:29Z</dcterms:created>
  <dcterms:modified xsi:type="dcterms:W3CDTF">2016-05-10T15:33:36Z</dcterms:modified>
</cp:coreProperties>
</file>