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40" yWindow="105" windowWidth="6915" windowHeight="6165" activeTab="4"/>
  </bookViews>
  <sheets>
    <sheet name="Bath " sheetId="1" r:id="rId1"/>
    <sheet name="Keynsham " sheetId="8" r:id="rId2"/>
    <sheet name="Somer Valley" sheetId="14" r:id="rId3"/>
    <sheet name="Rural Areas" sheetId="10" r:id="rId4"/>
    <sheet name="SE Bristol" sheetId="20" r:id="rId5"/>
    <sheet name="Totals &amp; 5yr Supply" sheetId="17" r:id="rId6"/>
    <sheet name="Graphs" sheetId="21" r:id="rId7"/>
  </sheets>
  <calcPr calcId="145621"/>
</workbook>
</file>

<file path=xl/calcChain.xml><?xml version="1.0" encoding="utf-8"?>
<calcChain xmlns="http://schemas.openxmlformats.org/spreadsheetml/2006/main">
  <c r="E5" i="10" l="1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C85" i="17"/>
  <c r="D61" i="10"/>
  <c r="D40" i="20" l="1"/>
  <c r="F5" i="20"/>
  <c r="G5" i="20"/>
  <c r="H5" i="20"/>
  <c r="I5" i="20"/>
  <c r="O5" i="20"/>
  <c r="P5" i="20"/>
  <c r="Q5" i="20"/>
  <c r="R5" i="20"/>
  <c r="S5" i="20"/>
  <c r="T5" i="20"/>
  <c r="U5" i="20"/>
  <c r="V5" i="20"/>
  <c r="F4" i="20"/>
  <c r="F6" i="20" s="1"/>
  <c r="G4" i="20"/>
  <c r="G6" i="20" s="1"/>
  <c r="H4" i="20"/>
  <c r="H6" i="20" s="1"/>
  <c r="I4" i="20"/>
  <c r="I6" i="20" s="1"/>
  <c r="O4" i="20"/>
  <c r="O6" i="20" s="1"/>
  <c r="P4" i="20"/>
  <c r="P6" i="20" s="1"/>
  <c r="Q4" i="20"/>
  <c r="Q6" i="20" s="1"/>
  <c r="R4" i="20"/>
  <c r="R6" i="20" s="1"/>
  <c r="S4" i="20"/>
  <c r="S6" i="20" s="1"/>
  <c r="T4" i="20"/>
  <c r="T6" i="20" s="1"/>
  <c r="U4" i="20"/>
  <c r="U6" i="20" s="1"/>
  <c r="V4" i="20"/>
  <c r="V6" i="20" s="1"/>
  <c r="F12" i="14"/>
  <c r="G12" i="14"/>
  <c r="H12" i="14"/>
  <c r="N12" i="14"/>
  <c r="O12" i="14"/>
  <c r="P12" i="14"/>
  <c r="Q12" i="14"/>
  <c r="R12" i="14"/>
  <c r="S12" i="14"/>
  <c r="T12" i="14"/>
  <c r="U12" i="14"/>
  <c r="V12" i="14"/>
  <c r="F11" i="14"/>
  <c r="F13" i="14" s="1"/>
  <c r="G11" i="14"/>
  <c r="G13" i="14" s="1"/>
  <c r="H11" i="14"/>
  <c r="H13" i="14" s="1"/>
  <c r="I11" i="14"/>
  <c r="J11" i="14"/>
  <c r="K11" i="14"/>
  <c r="N11" i="14"/>
  <c r="N13" i="14" s="1"/>
  <c r="O11" i="14"/>
  <c r="O13" i="14" s="1"/>
  <c r="P11" i="14"/>
  <c r="P13" i="14" s="1"/>
  <c r="Q11" i="14"/>
  <c r="Q13" i="14" s="1"/>
  <c r="R11" i="14"/>
  <c r="R13" i="14" s="1"/>
  <c r="S11" i="14"/>
  <c r="S13" i="14" s="1"/>
  <c r="T11" i="14"/>
  <c r="T13" i="14" s="1"/>
  <c r="U11" i="14"/>
  <c r="U13" i="14" s="1"/>
  <c r="V11" i="14"/>
  <c r="V13" i="14" s="1"/>
  <c r="E11" i="14"/>
  <c r="K44" i="17" l="1"/>
  <c r="L44" i="17"/>
  <c r="M44" i="17"/>
  <c r="N44" i="17"/>
  <c r="O44" i="17"/>
  <c r="P44" i="17"/>
  <c r="Q44" i="17"/>
  <c r="Y8" i="10"/>
  <c r="Z8" i="10" s="1"/>
  <c r="Y10" i="10"/>
  <c r="Z10" i="10" s="1"/>
  <c r="Y11" i="10"/>
  <c r="Z11" i="10" s="1"/>
  <c r="Y13" i="10"/>
  <c r="Z13" i="10" s="1"/>
  <c r="Y15" i="10"/>
  <c r="Z15" i="10" s="1"/>
  <c r="Y16" i="10"/>
  <c r="Z16" i="10" s="1"/>
  <c r="Y17" i="10"/>
  <c r="Z17" i="10" s="1"/>
  <c r="Y19" i="10"/>
  <c r="Z19" i="10" s="1"/>
  <c r="Y20" i="10"/>
  <c r="Z20" i="10" s="1"/>
  <c r="Y21" i="10"/>
  <c r="Z21" i="10" s="1"/>
  <c r="Y23" i="10"/>
  <c r="Y24" i="10"/>
  <c r="Y25" i="10"/>
  <c r="Z25" i="10" s="1"/>
  <c r="Y26" i="10"/>
  <c r="Z26" i="10" s="1"/>
  <c r="Y27" i="10"/>
  <c r="Z27" i="10" s="1"/>
  <c r="Y28" i="10"/>
  <c r="Z28" i="10" s="1"/>
  <c r="Y29" i="10"/>
  <c r="Z29" i="10" s="1"/>
  <c r="Y30" i="10"/>
  <c r="Z30" i="10" s="1"/>
  <c r="Y31" i="10"/>
  <c r="Z31" i="10" s="1"/>
  <c r="Y32" i="10"/>
  <c r="Z32" i="10" s="1"/>
  <c r="Y33" i="10"/>
  <c r="Z33" i="10" s="1"/>
  <c r="Y34" i="10"/>
  <c r="Z34" i="10" s="1"/>
  <c r="Y35" i="10"/>
  <c r="Z35" i="10" s="1"/>
  <c r="Y36" i="10"/>
  <c r="Z36" i="10" s="1"/>
  <c r="Y37" i="10"/>
  <c r="Z37" i="10" s="1"/>
  <c r="Y38" i="10"/>
  <c r="Y41" i="10"/>
  <c r="Z41" i="10" s="1"/>
  <c r="Y42" i="10"/>
  <c r="Y43" i="10"/>
  <c r="Z43" i="10" s="1"/>
  <c r="Y44" i="10"/>
  <c r="Z44" i="10" s="1"/>
  <c r="Y45" i="10"/>
  <c r="Z45" i="10" s="1"/>
  <c r="Y46" i="10"/>
  <c r="Y47" i="10"/>
  <c r="Y48" i="10"/>
  <c r="Y49" i="10"/>
  <c r="K31" i="14"/>
  <c r="L31" i="14"/>
  <c r="M31" i="14"/>
  <c r="J31" i="14"/>
  <c r="Y9" i="14"/>
  <c r="Z9" i="14" s="1"/>
  <c r="Y10" i="14"/>
  <c r="Z10" i="14" s="1"/>
  <c r="Y15" i="14"/>
  <c r="Z15" i="14" s="1"/>
  <c r="Y16" i="14"/>
  <c r="Z16" i="14" s="1"/>
  <c r="Y17" i="14"/>
  <c r="Z17" i="14" s="1"/>
  <c r="Y18" i="14"/>
  <c r="Z18" i="14" s="1"/>
  <c r="Y19" i="14"/>
  <c r="Z19" i="14" s="1"/>
  <c r="Y20" i="14"/>
  <c r="Z20" i="14" s="1"/>
  <c r="Y21" i="14"/>
  <c r="Z21" i="14" s="1"/>
  <c r="Y22" i="14"/>
  <c r="Z22" i="14" s="1"/>
  <c r="Y24" i="14"/>
  <c r="Z24" i="14" s="1"/>
  <c r="Y25" i="14"/>
  <c r="Z25" i="14" s="1"/>
  <c r="Y26" i="14"/>
  <c r="Z26" i="14" s="1"/>
  <c r="Y27" i="14"/>
  <c r="Z27" i="14" s="1"/>
  <c r="Y28" i="14"/>
  <c r="Z28" i="14" s="1"/>
  <c r="Y29" i="14"/>
  <c r="Z29" i="14" s="1"/>
  <c r="Y30" i="14"/>
  <c r="Z30" i="14" s="1"/>
  <c r="Y32" i="14"/>
  <c r="Y33" i="14"/>
  <c r="Y34" i="14"/>
  <c r="Z34" i="14" s="1"/>
  <c r="Y35" i="14"/>
  <c r="Z35" i="14" s="1"/>
  <c r="Y36" i="14"/>
  <c r="Y38" i="14"/>
  <c r="Z38" i="14" s="1"/>
  <c r="Y39" i="14"/>
  <c r="Z39" i="14" s="1"/>
  <c r="Y40" i="14"/>
  <c r="Z40" i="14" s="1"/>
  <c r="Y41" i="14"/>
  <c r="Z41" i="14" s="1"/>
  <c r="Y42" i="14"/>
  <c r="Z42" i="14" s="1"/>
  <c r="Y43" i="14"/>
  <c r="Z43" i="14" s="1"/>
  <c r="Y44" i="14"/>
  <c r="Z44" i="14" s="1"/>
  <c r="Y45" i="14"/>
  <c r="Z45" i="14" s="1"/>
  <c r="Y47" i="14"/>
  <c r="Z47" i="14" s="1"/>
  <c r="Y48" i="14"/>
  <c r="Z48" i="14" s="1"/>
  <c r="Y49" i="14"/>
  <c r="Z49" i="14" s="1"/>
  <c r="Y50" i="14"/>
  <c r="Z50" i="14" s="1"/>
  <c r="Y51" i="14"/>
  <c r="Y52" i="14"/>
  <c r="Y53" i="14"/>
  <c r="Z53" i="14" s="1"/>
  <c r="Y54" i="14"/>
  <c r="Z54" i="14" s="1"/>
  <c r="Y55" i="14"/>
  <c r="Z55" i="14" s="1"/>
  <c r="Y56" i="14"/>
  <c r="Z56" i="14" s="1"/>
  <c r="Y57" i="14"/>
  <c r="Z57" i="14" s="1"/>
  <c r="Y58" i="14"/>
  <c r="Z58" i="14" s="1"/>
  <c r="Y59" i="14"/>
  <c r="Z59" i="14" s="1"/>
  <c r="Y61" i="14"/>
  <c r="Y62" i="14"/>
  <c r="Y63" i="14"/>
  <c r="Z63" i="14" s="1"/>
  <c r="Y64" i="14"/>
  <c r="Z64" i="14" s="1"/>
  <c r="Y67" i="14"/>
  <c r="Z67" i="14" s="1"/>
  <c r="Y68" i="14"/>
  <c r="Z68" i="14" s="1"/>
  <c r="Y69" i="14"/>
  <c r="Z69" i="14" s="1"/>
  <c r="Y70" i="14"/>
  <c r="Z70" i="14" s="1"/>
  <c r="Y71" i="14"/>
  <c r="Z71" i="14" s="1"/>
  <c r="Y72" i="14"/>
  <c r="Z72" i="14" s="1"/>
  <c r="Y73" i="14"/>
  <c r="Z73" i="14" s="1"/>
  <c r="Y74" i="14"/>
  <c r="Z74" i="14" s="1"/>
  <c r="Y75" i="14"/>
  <c r="Z75" i="14" s="1"/>
  <c r="Y76" i="14"/>
  <c r="Y77" i="14"/>
  <c r="Z77" i="14" s="1"/>
  <c r="Y78" i="14"/>
  <c r="Z78" i="14" s="1"/>
  <c r="Y79" i="14"/>
  <c r="Z79" i="14" s="1"/>
  <c r="Y80" i="14"/>
  <c r="Z80" i="14" s="1"/>
  <c r="Y81" i="14"/>
  <c r="Z81" i="14" s="1"/>
  <c r="Y82" i="14"/>
  <c r="Z82" i="14" s="1"/>
  <c r="Y83" i="14"/>
  <c r="Z83" i="14" s="1"/>
  <c r="Y84" i="14"/>
  <c r="Z84" i="14" s="1"/>
  <c r="Y85" i="14"/>
  <c r="Z85" i="14" s="1"/>
  <c r="Y86" i="14"/>
  <c r="Z86" i="14" s="1"/>
  <c r="Y87" i="14"/>
  <c r="Z87" i="14" s="1"/>
  <c r="Y88" i="14"/>
  <c r="Z88" i="14" s="1"/>
  <c r="Y89" i="14"/>
  <c r="Y90" i="14"/>
  <c r="Z90" i="14" s="1"/>
  <c r="Y91" i="14"/>
  <c r="Y92" i="14"/>
  <c r="Y93" i="14"/>
  <c r="Z93" i="14" s="1"/>
  <c r="Y94" i="14"/>
  <c r="Z94" i="14" s="1"/>
  <c r="Y99" i="14"/>
  <c r="Z99" i="14" s="1"/>
  <c r="Y100" i="14"/>
  <c r="Z100" i="14" s="1"/>
  <c r="Y101" i="14"/>
  <c r="Z101" i="14" s="1"/>
  <c r="Y102" i="14"/>
  <c r="Y103" i="14"/>
  <c r="Y104" i="14"/>
  <c r="Y105" i="14"/>
  <c r="Z105" i="14" s="1"/>
  <c r="Y106" i="14"/>
  <c r="Z106" i="14" s="1"/>
  <c r="Y107" i="14"/>
  <c r="Z107" i="14" s="1"/>
  <c r="Y108" i="14"/>
  <c r="Z108" i="14" s="1"/>
  <c r="Y109" i="14"/>
  <c r="Z109" i="14" s="1"/>
  <c r="Y110" i="14"/>
  <c r="Z110" i="14" s="1"/>
  <c r="Y113" i="14"/>
  <c r="Z113" i="14" s="1"/>
  <c r="Y114" i="14"/>
  <c r="Z114" i="14" s="1"/>
  <c r="Y115" i="14"/>
  <c r="Z115" i="14" s="1"/>
  <c r="Y117" i="14"/>
  <c r="Z117" i="14" s="1"/>
  <c r="Y118" i="14"/>
  <c r="Z118" i="14" s="1"/>
  <c r="Y119" i="14"/>
  <c r="Z119" i="14" s="1"/>
  <c r="Y120" i="14"/>
  <c r="Z120" i="14" s="1"/>
  <c r="Y121" i="14"/>
  <c r="Z121" i="14" s="1"/>
  <c r="Y122" i="14"/>
  <c r="Z122" i="14" s="1"/>
  <c r="Y123" i="14"/>
  <c r="Y124" i="14"/>
  <c r="Y125" i="14"/>
  <c r="Y126" i="14"/>
  <c r="Y127" i="14"/>
  <c r="Z127" i="14" s="1"/>
  <c r="Y129" i="14"/>
  <c r="Y130" i="14"/>
  <c r="Y131" i="14"/>
  <c r="Z131" i="14" s="1"/>
  <c r="Y132" i="14"/>
  <c r="Z132" i="14" s="1"/>
  <c r="Y133" i="14"/>
  <c r="Z133" i="14" s="1"/>
  <c r="Y134" i="14"/>
  <c r="Z134" i="14" s="1"/>
  <c r="Y135" i="14"/>
  <c r="Z135" i="14" s="1"/>
  <c r="Y136" i="14"/>
  <c r="Z136" i="14" s="1"/>
  <c r="Y137" i="14"/>
  <c r="Z137" i="14" s="1"/>
  <c r="Y138" i="14"/>
  <c r="Z138" i="14" s="1"/>
  <c r="Z33" i="14" l="1"/>
  <c r="E5" i="1"/>
  <c r="F5" i="1"/>
  <c r="G5" i="1"/>
  <c r="H5" i="1"/>
  <c r="F4" i="1"/>
  <c r="G4" i="1"/>
  <c r="H4" i="1"/>
  <c r="Y26" i="1"/>
  <c r="Y27" i="1"/>
  <c r="Z27" i="1" s="1"/>
  <c r="Y28" i="1"/>
  <c r="Z28" i="1" s="1"/>
  <c r="Y29" i="1"/>
  <c r="Z29" i="1" s="1"/>
  <c r="Y30" i="1"/>
  <c r="Y31" i="1"/>
  <c r="Y32" i="1"/>
  <c r="Z32" i="1" s="1"/>
  <c r="Y33" i="1"/>
  <c r="Z33" i="1" s="1"/>
  <c r="Y34" i="1"/>
  <c r="Z34" i="1" s="1"/>
  <c r="Y35" i="1"/>
  <c r="Z35" i="1" s="1"/>
  <c r="Y36" i="1"/>
  <c r="Y37" i="1"/>
  <c r="Z37" i="1" s="1"/>
  <c r="Y38" i="1"/>
  <c r="Z38" i="1" s="1"/>
  <c r="Y39" i="1"/>
  <c r="Z39" i="1" s="1"/>
  <c r="Y40" i="1"/>
  <c r="Y41" i="1"/>
  <c r="Y42" i="1"/>
  <c r="Z42" i="1" s="1"/>
  <c r="Y44" i="1"/>
  <c r="Z44" i="1" s="1"/>
  <c r="Y45" i="1"/>
  <c r="Z45" i="1" s="1"/>
  <c r="Y46" i="1"/>
  <c r="Z46" i="1" s="1"/>
  <c r="Y48" i="1"/>
  <c r="Y49" i="1"/>
  <c r="Y50" i="1"/>
  <c r="Z50" i="1" s="1"/>
  <c r="Y52" i="1"/>
  <c r="Z52" i="1" s="1"/>
  <c r="Y53" i="1"/>
  <c r="Z53" i="1" s="1"/>
  <c r="Y54" i="1"/>
  <c r="Z54" i="1" s="1"/>
  <c r="Y55" i="1"/>
  <c r="Z55" i="1" s="1"/>
  <c r="Y56" i="1"/>
  <c r="Z56" i="1" s="1"/>
  <c r="Y57" i="1"/>
  <c r="Z57" i="1" s="1"/>
  <c r="Y58" i="1"/>
  <c r="Z58" i="1" s="1"/>
  <c r="Y59" i="1"/>
  <c r="Z59" i="1" s="1"/>
  <c r="Y60" i="1"/>
  <c r="Z60" i="1" s="1"/>
  <c r="Y61" i="1"/>
  <c r="Z61" i="1" s="1"/>
  <c r="Y63" i="1"/>
  <c r="Z63" i="1" s="1"/>
  <c r="Y64" i="1"/>
  <c r="Z64" i="1" s="1"/>
  <c r="Y65" i="1"/>
  <c r="Z65" i="1" s="1"/>
  <c r="Y66" i="1"/>
  <c r="Z66" i="1" s="1"/>
  <c r="Y67" i="1"/>
  <c r="Z67" i="1" s="1"/>
  <c r="Y68" i="1"/>
  <c r="Z68" i="1" s="1"/>
  <c r="Y69" i="1"/>
  <c r="Z69" i="1" s="1"/>
  <c r="Y70" i="1"/>
  <c r="Z70" i="1" s="1"/>
  <c r="Y71" i="1"/>
  <c r="Z71" i="1" s="1"/>
  <c r="Y72" i="1"/>
  <c r="Z72" i="1" s="1"/>
  <c r="Y75" i="1"/>
  <c r="Z75" i="1" s="1"/>
  <c r="Y76" i="1"/>
  <c r="Z76" i="1" s="1"/>
  <c r="Y77" i="1"/>
  <c r="Y78" i="1"/>
  <c r="Y79" i="1"/>
  <c r="Z79" i="1" s="1"/>
  <c r="Y80" i="1"/>
  <c r="Z80" i="1" s="1"/>
  <c r="Y81" i="1"/>
  <c r="Y82" i="1"/>
  <c r="Y83" i="1"/>
  <c r="Z83" i="1" s="1"/>
  <c r="Y84" i="1"/>
  <c r="Z84" i="1" s="1"/>
  <c r="Y87" i="1"/>
  <c r="Z87" i="1" s="1"/>
  <c r="Y88" i="1"/>
  <c r="Z88" i="1" s="1"/>
  <c r="Y89" i="1"/>
  <c r="Y90" i="1"/>
  <c r="Y91" i="1"/>
  <c r="Z91" i="1" s="1"/>
  <c r="Y92" i="1"/>
  <c r="Z92" i="1" s="1"/>
  <c r="Y93" i="1"/>
  <c r="Z93" i="1" s="1"/>
  <c r="Y94" i="1"/>
  <c r="Z94" i="1" s="1"/>
  <c r="Y95" i="1"/>
  <c r="Z95" i="1" s="1"/>
  <c r="Y96" i="1"/>
  <c r="Z96" i="1" s="1"/>
  <c r="Y97" i="1"/>
  <c r="Y98" i="1"/>
  <c r="Y99" i="1"/>
  <c r="Z99" i="1" s="1"/>
  <c r="Y101" i="1"/>
  <c r="Z101" i="1" s="1"/>
  <c r="Y102" i="1"/>
  <c r="Z102" i="1" s="1"/>
  <c r="Y103" i="1"/>
  <c r="Z103" i="1" s="1"/>
  <c r="Y105" i="1"/>
  <c r="Y106" i="1"/>
  <c r="Y107" i="1"/>
  <c r="Z107" i="1" s="1"/>
  <c r="Y109" i="1"/>
  <c r="Y110" i="1"/>
  <c r="Y111" i="1"/>
  <c r="Z111" i="1" s="1"/>
  <c r="Y113" i="1"/>
  <c r="Y114" i="1"/>
  <c r="Y115" i="1"/>
  <c r="Z115" i="1" s="1"/>
  <c r="Y116" i="1"/>
  <c r="Z116" i="1" s="1"/>
  <c r="Y117" i="1"/>
  <c r="Y118" i="1"/>
  <c r="Y119" i="1"/>
  <c r="Z119" i="1" s="1"/>
  <c r="Y120" i="1"/>
  <c r="Z120" i="1" s="1"/>
  <c r="Y121" i="1"/>
  <c r="Z121" i="1" s="1"/>
  <c r="Y122" i="1"/>
  <c r="Z122" i="1" s="1"/>
  <c r="Y123" i="1"/>
  <c r="Z123" i="1" s="1"/>
  <c r="Y125" i="1"/>
  <c r="Y126" i="1"/>
  <c r="Y127" i="1"/>
  <c r="Z127" i="1" s="1"/>
  <c r="Y128" i="1"/>
  <c r="Z128" i="1" s="1"/>
  <c r="Y131" i="1"/>
  <c r="Z131" i="1" s="1"/>
  <c r="Y133" i="1"/>
  <c r="Y134" i="1"/>
  <c r="Y135" i="1"/>
  <c r="Z135" i="1" s="1"/>
  <c r="Y136" i="1"/>
  <c r="Z136" i="1" s="1"/>
  <c r="Y137" i="1"/>
  <c r="Z137" i="1" s="1"/>
  <c r="Y138" i="1"/>
  <c r="Z138" i="1" s="1"/>
  <c r="Y139" i="1"/>
  <c r="Z139" i="1" s="1"/>
  <c r="Y140" i="1"/>
  <c r="Z140" i="1" s="1"/>
  <c r="Y141" i="1"/>
  <c r="Z141" i="1" s="1"/>
  <c r="Y142" i="1"/>
  <c r="Y143" i="1"/>
  <c r="Y144" i="1"/>
  <c r="Y145" i="1"/>
  <c r="Z145" i="1" s="1"/>
  <c r="Y146" i="1"/>
  <c r="Z146" i="1" s="1"/>
  <c r="Y147" i="1"/>
  <c r="Y148" i="1"/>
  <c r="Z148" i="1" s="1"/>
  <c r="Y149" i="1"/>
  <c r="Z149" i="1" s="1"/>
  <c r="Y152" i="1"/>
  <c r="Z152" i="1" s="1"/>
  <c r="Y153" i="1"/>
  <c r="Z153" i="1" s="1"/>
  <c r="Y11" i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M25" i="1"/>
  <c r="N25" i="1"/>
  <c r="O25" i="1"/>
  <c r="P25" i="1"/>
  <c r="Q25" i="1"/>
  <c r="R25" i="1"/>
  <c r="S25" i="1"/>
  <c r="T25" i="1"/>
  <c r="U25" i="1"/>
  <c r="V25" i="1"/>
  <c r="L25" i="1"/>
  <c r="D26" i="1"/>
  <c r="K132" i="1"/>
  <c r="J132" i="1"/>
  <c r="Y132" i="1" s="1"/>
  <c r="Z132" i="1" s="1"/>
  <c r="U74" i="1"/>
  <c r="U5" i="1" s="1"/>
  <c r="V74" i="1"/>
  <c r="V5" i="1" s="1"/>
  <c r="Y25" i="1" l="1"/>
  <c r="Z25" i="1" s="1"/>
  <c r="U73" i="1"/>
  <c r="U4" i="1" s="1"/>
  <c r="V73" i="1"/>
  <c r="V4" i="1" s="1"/>
  <c r="Z26" i="1"/>
  <c r="R44" i="17"/>
  <c r="S44" i="17"/>
  <c r="T44" i="17"/>
  <c r="U44" i="17"/>
  <c r="V44" i="17"/>
  <c r="W44" i="17"/>
  <c r="X44" i="17"/>
  <c r="Y44" i="17"/>
  <c r="Z44" i="17"/>
  <c r="AA44" i="17"/>
  <c r="AB44" i="17"/>
  <c r="E12" i="14"/>
  <c r="D42" i="10"/>
  <c r="Z42" i="10" s="1"/>
  <c r="G34" i="8"/>
  <c r="H34" i="8"/>
  <c r="D34" i="8"/>
  <c r="E13" i="14" l="1"/>
  <c r="D38" i="10"/>
  <c r="Z38" i="10" s="1"/>
  <c r="D39" i="10" l="1"/>
  <c r="E5" i="8" l="1"/>
  <c r="F5" i="8"/>
  <c r="G5" i="8"/>
  <c r="H5" i="8"/>
  <c r="P5" i="8"/>
  <c r="Q5" i="8"/>
  <c r="R5" i="8"/>
  <c r="S5" i="8"/>
  <c r="T5" i="8"/>
  <c r="U5" i="8"/>
  <c r="V5" i="8"/>
  <c r="E4" i="8"/>
  <c r="E6" i="8" s="1"/>
  <c r="F4" i="8"/>
  <c r="G4" i="8"/>
  <c r="G6" i="8" s="1"/>
  <c r="H4" i="8"/>
  <c r="P4" i="8"/>
  <c r="P6" i="8" s="1"/>
  <c r="Q4" i="8"/>
  <c r="R4" i="8"/>
  <c r="R6" i="8" s="1"/>
  <c r="S4" i="8"/>
  <c r="T4" i="8"/>
  <c r="T6" i="8" s="1"/>
  <c r="U4" i="8"/>
  <c r="V4" i="8"/>
  <c r="V6" i="8" s="1"/>
  <c r="U6" i="8" l="1"/>
  <c r="S6" i="8"/>
  <c r="Q6" i="8"/>
  <c r="H6" i="8"/>
  <c r="F6" i="8"/>
  <c r="T74" i="1"/>
  <c r="T5" i="1" s="1"/>
  <c r="S74" i="1"/>
  <c r="R74" i="1"/>
  <c r="R5" i="1" s="1"/>
  <c r="Q74" i="1"/>
  <c r="Q5" i="1" s="1"/>
  <c r="P74" i="1"/>
  <c r="O74" i="1"/>
  <c r="N74" i="1"/>
  <c r="M74" i="1"/>
  <c r="L74" i="1"/>
  <c r="K74" i="1"/>
  <c r="J74" i="1"/>
  <c r="I74" i="1"/>
  <c r="T73" i="1"/>
  <c r="T4" i="1" s="1"/>
  <c r="R73" i="1"/>
  <c r="R4" i="1" s="1"/>
  <c r="Q73" i="1"/>
  <c r="Q4" i="1" s="1"/>
  <c r="J100" i="1"/>
  <c r="I100" i="1"/>
  <c r="Y100" i="1" s="1"/>
  <c r="Z100" i="1" s="1"/>
  <c r="J73" i="1" l="1"/>
  <c r="L73" i="1"/>
  <c r="P73" i="1"/>
  <c r="P5" i="1"/>
  <c r="I73" i="1"/>
  <c r="K73" i="1"/>
  <c r="K5" i="1"/>
  <c r="M73" i="1"/>
  <c r="S73" i="1"/>
  <c r="S4" i="1" s="1"/>
  <c r="S5" i="1"/>
  <c r="N73" i="1"/>
  <c r="Y74" i="1"/>
  <c r="O73" i="1"/>
  <c r="Z147" i="1"/>
  <c r="O86" i="1"/>
  <c r="O85" i="1" s="1"/>
  <c r="D49" i="8"/>
  <c r="D9" i="8"/>
  <c r="Y10" i="8"/>
  <c r="Y11" i="8"/>
  <c r="Y13" i="8"/>
  <c r="Y17" i="8"/>
  <c r="Y18" i="8"/>
  <c r="Y19" i="8"/>
  <c r="Y21" i="8"/>
  <c r="Y22" i="8"/>
  <c r="Y23" i="8"/>
  <c r="Y25" i="8"/>
  <c r="Y26" i="8"/>
  <c r="Y27" i="8"/>
  <c r="Y30" i="8"/>
  <c r="Y31" i="8"/>
  <c r="Y32" i="8"/>
  <c r="Y36" i="8"/>
  <c r="Y35" i="8"/>
  <c r="Y37" i="8"/>
  <c r="Y41" i="8"/>
  <c r="Y44" i="8"/>
  <c r="Y45" i="8"/>
  <c r="Y47" i="8"/>
  <c r="Y48" i="8"/>
  <c r="Y49" i="8"/>
  <c r="Y50" i="8"/>
  <c r="Y54" i="8"/>
  <c r="Y58" i="8"/>
  <c r="O5" i="1" l="1"/>
  <c r="Y73" i="1"/>
  <c r="Z44" i="8"/>
  <c r="Z48" i="8"/>
  <c r="G9" i="8"/>
  <c r="Y9" i="8" s="1"/>
  <c r="Z10" i="8"/>
  <c r="Z13" i="8"/>
  <c r="Z17" i="8"/>
  <c r="Z19" i="8"/>
  <c r="Z21" i="8"/>
  <c r="Z23" i="8"/>
  <c r="Z25" i="8"/>
  <c r="Z31" i="8"/>
  <c r="Z36" i="8"/>
  <c r="Z37" i="8"/>
  <c r="Z41" i="8"/>
  <c r="Z45" i="8"/>
  <c r="Z49" i="8"/>
  <c r="Z11" i="8"/>
  <c r="Z18" i="8"/>
  <c r="Z22" i="8"/>
  <c r="Z30" i="8"/>
  <c r="Z32" i="8"/>
  <c r="Z35" i="8"/>
  <c r="Z54" i="8"/>
  <c r="Z58" i="8"/>
  <c r="D27" i="8" l="1"/>
  <c r="Z27" i="8" s="1"/>
  <c r="D26" i="8"/>
  <c r="Z26" i="8" s="1"/>
  <c r="T43" i="1" l="1"/>
  <c r="S43" i="1"/>
  <c r="D41" i="1"/>
  <c r="D31" i="1"/>
  <c r="Y43" i="1" l="1"/>
  <c r="Z43" i="1" s="1"/>
  <c r="D30" i="1"/>
  <c r="Z30" i="1" s="1"/>
  <c r="Z31" i="1"/>
  <c r="D40" i="1"/>
  <c r="Z40" i="1" s="1"/>
  <c r="Z41" i="1"/>
  <c r="Z36" i="1"/>
  <c r="J12" i="10"/>
  <c r="L12" i="10"/>
  <c r="M12" i="10"/>
  <c r="E6" i="10"/>
  <c r="F6" i="10"/>
  <c r="G6" i="10"/>
  <c r="H6" i="10"/>
  <c r="R6" i="10"/>
  <c r="S6" i="10"/>
  <c r="T6" i="10"/>
  <c r="U6" i="10"/>
  <c r="V6" i="10"/>
  <c r="I22" i="10"/>
  <c r="D24" i="10"/>
  <c r="D23" i="10" l="1"/>
  <c r="Z23" i="10" s="1"/>
  <c r="Z24" i="10"/>
  <c r="I12" i="10"/>
  <c r="Y22" i="10"/>
  <c r="Z22" i="10" s="1"/>
  <c r="Q6" i="10"/>
  <c r="D90" i="1"/>
  <c r="D89" i="1" l="1"/>
  <c r="Z89" i="1" s="1"/>
  <c r="Z90" i="1"/>
  <c r="Y8" i="1"/>
  <c r="Z8" i="1" s="1"/>
  <c r="F9" i="1"/>
  <c r="G9" i="1"/>
  <c r="V6" i="1"/>
  <c r="F6" i="1"/>
  <c r="G6" i="1"/>
  <c r="H6" i="1"/>
  <c r="Y9" i="1" l="1"/>
  <c r="Z9" i="1" s="1"/>
  <c r="D9" i="1"/>
  <c r="D47" i="10" l="1"/>
  <c r="Z47" i="10" s="1"/>
  <c r="D46" i="10"/>
  <c r="Z46" i="10" s="1"/>
  <c r="E51" i="1"/>
  <c r="Y51" i="1" s="1"/>
  <c r="F51" i="1"/>
  <c r="D51" i="1"/>
  <c r="D49" i="10"/>
  <c r="Z49" i="10" s="1"/>
  <c r="D48" i="10"/>
  <c r="Z48" i="10" s="1"/>
  <c r="D143" i="1"/>
  <c r="Z143" i="1" s="1"/>
  <c r="D144" i="1"/>
  <c r="Z144" i="1" s="1"/>
  <c r="Z51" i="1" l="1"/>
  <c r="D142" i="1"/>
  <c r="Z142" i="1" s="1"/>
  <c r="J128" i="14" l="1"/>
  <c r="K128" i="14"/>
  <c r="L128" i="14"/>
  <c r="I128" i="14"/>
  <c r="D11" i="1"/>
  <c r="Y128" i="14" l="1"/>
  <c r="Z128" i="14" s="1"/>
  <c r="Z11" i="1"/>
  <c r="Y31" i="14" l="1"/>
  <c r="Z31" i="14" s="1"/>
  <c r="D32" i="14"/>
  <c r="Z32" i="14" s="1"/>
  <c r="D134" i="1"/>
  <c r="Z134" i="1" s="1"/>
  <c r="D133" i="1" l="1"/>
  <c r="Z133" i="1" s="1"/>
  <c r="D92" i="14"/>
  <c r="Z92" i="14" s="1"/>
  <c r="D50" i="8"/>
  <c r="Z50" i="8" s="1"/>
  <c r="D47" i="8" l="1"/>
  <c r="Z47" i="8" s="1"/>
  <c r="E29" i="8" l="1"/>
  <c r="F29" i="8"/>
  <c r="D29" i="8"/>
  <c r="Y29" i="8" l="1"/>
  <c r="Z29" i="8" s="1"/>
  <c r="O111" i="14"/>
  <c r="Y111" i="14" s="1"/>
  <c r="Z111" i="14" s="1"/>
  <c r="D89" i="14"/>
  <c r="Z89" i="14" s="1"/>
  <c r="D91" i="14"/>
  <c r="Z91" i="14" s="1"/>
  <c r="D123" i="14" l="1"/>
  <c r="Z123" i="14" s="1"/>
  <c r="D124" i="14"/>
  <c r="Z124" i="14" s="1"/>
  <c r="D125" i="14"/>
  <c r="Z125" i="14" s="1"/>
  <c r="D126" i="14"/>
  <c r="Z126" i="14" s="1"/>
  <c r="F95" i="14"/>
  <c r="G116" i="14"/>
  <c r="F116" i="14"/>
  <c r="Y116" i="14" s="1"/>
  <c r="Z116" i="14" s="1"/>
  <c r="D151" i="1" l="1"/>
  <c r="D155" i="1"/>
  <c r="D161" i="1"/>
  <c r="D160" i="1" l="1"/>
  <c r="D70" i="8"/>
  <c r="D69" i="8" s="1"/>
  <c r="D21" i="20"/>
  <c r="D20" i="20" s="1"/>
  <c r="D17" i="20"/>
  <c r="D16" i="20" s="1"/>
  <c r="D29" i="20" l="1"/>
  <c r="D28" i="20" s="1"/>
  <c r="D25" i="20"/>
  <c r="D24" i="20" s="1"/>
  <c r="K45" i="17" l="1"/>
  <c r="K46" i="17" s="1"/>
  <c r="K11" i="20"/>
  <c r="K5" i="20" s="1"/>
  <c r="L11" i="20"/>
  <c r="L5" i="20" s="1"/>
  <c r="M11" i="20"/>
  <c r="M5" i="20" s="1"/>
  <c r="N11" i="20"/>
  <c r="N5" i="20" s="1"/>
  <c r="J11" i="20"/>
  <c r="J5" i="20" s="1"/>
  <c r="AA8" i="17"/>
  <c r="J15" i="8"/>
  <c r="K15" i="8"/>
  <c r="L15" i="8"/>
  <c r="M15" i="8"/>
  <c r="N15" i="8"/>
  <c r="O15" i="8"/>
  <c r="I15" i="8"/>
  <c r="I5" i="8" s="1"/>
  <c r="L14" i="8" l="1"/>
  <c r="J14" i="8"/>
  <c r="M14" i="8"/>
  <c r="K14" i="8"/>
  <c r="Y15" i="8"/>
  <c r="N14" i="8"/>
  <c r="AB8" i="17"/>
  <c r="Z8" i="17"/>
  <c r="I14" i="8"/>
  <c r="O14" i="8"/>
  <c r="N19" i="17"/>
  <c r="E5" i="20"/>
  <c r="K20" i="17" s="1"/>
  <c r="L20" i="17"/>
  <c r="M20" i="17"/>
  <c r="N20" i="17"/>
  <c r="N21" i="17" s="1"/>
  <c r="E4" i="20"/>
  <c r="K19" i="17" s="1"/>
  <c r="F7" i="20"/>
  <c r="M19" i="17"/>
  <c r="K10" i="20"/>
  <c r="K4" i="20" s="1"/>
  <c r="K6" i="20" s="1"/>
  <c r="Q20" i="17"/>
  <c r="M10" i="20"/>
  <c r="M4" i="20" s="1"/>
  <c r="M6" i="20" s="1"/>
  <c r="S20" i="17"/>
  <c r="O20" i="17"/>
  <c r="D11" i="20"/>
  <c r="D5" i="20" s="1"/>
  <c r="D20" i="17" s="1"/>
  <c r="Y14" i="8" l="1"/>
  <c r="I4" i="8"/>
  <c r="I6" i="8" s="1"/>
  <c r="M21" i="17"/>
  <c r="K21" i="17"/>
  <c r="N10" i="20"/>
  <c r="N4" i="20" s="1"/>
  <c r="N6" i="20" s="1"/>
  <c r="L10" i="20"/>
  <c r="L4" i="20" s="1"/>
  <c r="L6" i="20" s="1"/>
  <c r="R20" i="17"/>
  <c r="P20" i="17"/>
  <c r="G7" i="20"/>
  <c r="H7" i="20" s="1"/>
  <c r="E6" i="20"/>
  <c r="L19" i="17"/>
  <c r="L21" i="17" s="1"/>
  <c r="D10" i="20"/>
  <c r="J10" i="20"/>
  <c r="J4" i="20" s="1"/>
  <c r="J6" i="20" s="1"/>
  <c r="P19" i="17" l="1"/>
  <c r="P21" i="17" s="1"/>
  <c r="R19" i="17"/>
  <c r="R21" i="17" s="1"/>
  <c r="I7" i="20"/>
  <c r="O19" i="17"/>
  <c r="S19" i="17"/>
  <c r="S21" i="17" s="1"/>
  <c r="D19" i="17"/>
  <c r="D4" i="20"/>
  <c r="D6" i="20" s="1"/>
  <c r="D21" i="17" s="1"/>
  <c r="Q19" i="17"/>
  <c r="Q21" i="17" s="1"/>
  <c r="J7" i="20" l="1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O21" i="17"/>
  <c r="D150" i="1"/>
  <c r="I151" i="1"/>
  <c r="J150" i="1"/>
  <c r="K150" i="1"/>
  <c r="L150" i="1"/>
  <c r="M150" i="1"/>
  <c r="N150" i="1"/>
  <c r="O150" i="1"/>
  <c r="D154" i="1"/>
  <c r="J155" i="1"/>
  <c r="K154" i="1"/>
  <c r="L154" i="1"/>
  <c r="M154" i="1"/>
  <c r="N154" i="1"/>
  <c r="O154" i="1"/>
  <c r="P154" i="1"/>
  <c r="P4" i="1" s="1"/>
  <c r="D86" i="1"/>
  <c r="D85" i="1" s="1"/>
  <c r="L86" i="1"/>
  <c r="M86" i="1"/>
  <c r="M85" i="1" s="1"/>
  <c r="N86" i="1"/>
  <c r="N85" i="1" s="1"/>
  <c r="D56" i="8"/>
  <c r="D55" i="8" s="1"/>
  <c r="J56" i="8"/>
  <c r="K56" i="8"/>
  <c r="L56" i="8"/>
  <c r="M56" i="8"/>
  <c r="N56" i="8"/>
  <c r="O56" i="8"/>
  <c r="O5" i="8" s="1"/>
  <c r="D60" i="8"/>
  <c r="D59" i="8" s="1"/>
  <c r="J60" i="8"/>
  <c r="K60" i="8"/>
  <c r="K59" i="8" s="1"/>
  <c r="L60" i="8"/>
  <c r="L59" i="8" s="1"/>
  <c r="M60" i="8"/>
  <c r="M59" i="8" s="1"/>
  <c r="N60" i="8"/>
  <c r="N59" i="8" s="1"/>
  <c r="D130" i="14"/>
  <c r="I6" i="10"/>
  <c r="J6" i="10"/>
  <c r="K40" i="10"/>
  <c r="L40" i="10"/>
  <c r="D129" i="14" l="1"/>
  <c r="Z129" i="14" s="1"/>
  <c r="Z130" i="14"/>
  <c r="O4" i="1"/>
  <c r="K4" i="1"/>
  <c r="Y151" i="1"/>
  <c r="Z151" i="1" s="1"/>
  <c r="I5" i="1"/>
  <c r="Y86" i="1"/>
  <c r="Z86" i="1" s="1"/>
  <c r="Y155" i="1"/>
  <c r="Z155" i="1" s="1"/>
  <c r="J5" i="1"/>
  <c r="N5" i="8"/>
  <c r="M5" i="8"/>
  <c r="N55" i="8"/>
  <c r="N4" i="8" s="1"/>
  <c r="N6" i="8" s="1"/>
  <c r="L55" i="8"/>
  <c r="Y56" i="8"/>
  <c r="Z56" i="8" s="1"/>
  <c r="Y60" i="8"/>
  <c r="Z60" i="8" s="1"/>
  <c r="M55" i="8"/>
  <c r="M4" i="8" s="1"/>
  <c r="K55" i="8"/>
  <c r="J55" i="8"/>
  <c r="J59" i="8"/>
  <c r="L85" i="1"/>
  <c r="Y85" i="1" s="1"/>
  <c r="Z85" i="1" s="1"/>
  <c r="J154" i="1"/>
  <c r="Y154" i="1" s="1"/>
  <c r="Z154" i="1" s="1"/>
  <c r="I150" i="1"/>
  <c r="L39" i="10"/>
  <c r="O6" i="10" s="1"/>
  <c r="P6" i="10"/>
  <c r="K39" i="10"/>
  <c r="N6" i="10" s="1"/>
  <c r="O55" i="8"/>
  <c r="O4" i="8" s="1"/>
  <c r="O6" i="8" s="1"/>
  <c r="D90" i="8"/>
  <c r="D89" i="8" s="1"/>
  <c r="D169" i="1"/>
  <c r="D168" i="1" s="1"/>
  <c r="I40" i="10"/>
  <c r="J40" i="10"/>
  <c r="Y40" i="10" l="1"/>
  <c r="Z40" i="10" s="1"/>
  <c r="J4" i="1"/>
  <c r="Y150" i="1"/>
  <c r="Z150" i="1" s="1"/>
  <c r="I4" i="1"/>
  <c r="M6" i="8"/>
  <c r="Y55" i="8"/>
  <c r="Y59" i="8"/>
  <c r="Z59" i="8" s="1"/>
  <c r="Z55" i="8"/>
  <c r="D5" i="10"/>
  <c r="I39" i="10"/>
  <c r="J39" i="10"/>
  <c r="M6" i="10" s="1"/>
  <c r="L6" i="10" l="1"/>
  <c r="Y39" i="10"/>
  <c r="Z39" i="10" s="1"/>
  <c r="Y5" i="10"/>
  <c r="Z5" i="10" s="1"/>
  <c r="K6" i="10"/>
  <c r="D4" i="10"/>
  <c r="D43" i="8"/>
  <c r="D42" i="8" s="1"/>
  <c r="J43" i="8"/>
  <c r="J5" i="8" s="1"/>
  <c r="K43" i="8"/>
  <c r="K5" i="8" s="1"/>
  <c r="L43" i="8"/>
  <c r="L5" i="8" s="1"/>
  <c r="Y6" i="10" l="1"/>
  <c r="Y4" i="10"/>
  <c r="Z4" i="10" s="1"/>
  <c r="L42" i="8"/>
  <c r="L4" i="8" s="1"/>
  <c r="L6" i="8" s="1"/>
  <c r="Y43" i="8"/>
  <c r="Z43" i="8" s="1"/>
  <c r="K42" i="8"/>
  <c r="K4" i="8" s="1"/>
  <c r="K6" i="8" s="1"/>
  <c r="J42" i="8"/>
  <c r="J4" i="8" s="1"/>
  <c r="J6" i="8" s="1"/>
  <c r="M66" i="14"/>
  <c r="M12" i="14" s="1"/>
  <c r="L66" i="14"/>
  <c r="D66" i="14"/>
  <c r="D65" i="14" s="1"/>
  <c r="L65" i="14" l="1"/>
  <c r="Y66" i="14"/>
  <c r="Z66" i="14" s="1"/>
  <c r="Y42" i="8"/>
  <c r="Z42" i="8" s="1"/>
  <c r="Y5" i="8"/>
  <c r="F14" i="14"/>
  <c r="M65" i="14"/>
  <c r="M11" i="14" s="1"/>
  <c r="M13" i="14" s="1"/>
  <c r="L11" i="14" l="1"/>
  <c r="Y11" i="14" s="1"/>
  <c r="Y65" i="14"/>
  <c r="Z65" i="14" s="1"/>
  <c r="Y6" i="8"/>
  <c r="Y4" i="8"/>
  <c r="G14" i="14"/>
  <c r="H14" i="14" s="1"/>
  <c r="U6" i="1" l="1"/>
  <c r="M130" i="1"/>
  <c r="M5" i="1" s="1"/>
  <c r="N130" i="1"/>
  <c r="N5" i="1" s="1"/>
  <c r="L130" i="1"/>
  <c r="N124" i="1"/>
  <c r="L124" i="1"/>
  <c r="M124" i="1"/>
  <c r="D126" i="1"/>
  <c r="Z126" i="1" s="1"/>
  <c r="D130" i="1"/>
  <c r="D129" i="1" s="1"/>
  <c r="M60" i="14"/>
  <c r="L60" i="14"/>
  <c r="D62" i="14"/>
  <c r="Y60" i="14" l="1"/>
  <c r="Z60" i="14" s="1"/>
  <c r="D61" i="14"/>
  <c r="Z61" i="14" s="1"/>
  <c r="Z62" i="14"/>
  <c r="Y124" i="1"/>
  <c r="Z124" i="1" s="1"/>
  <c r="Y130" i="1"/>
  <c r="Z130" i="1" s="1"/>
  <c r="L5" i="1"/>
  <c r="M129" i="1"/>
  <c r="M4" i="1" s="1"/>
  <c r="N129" i="1"/>
  <c r="N4" i="1" s="1"/>
  <c r="D125" i="1"/>
  <c r="Z125" i="1" s="1"/>
  <c r="L129" i="1"/>
  <c r="K48" i="17"/>
  <c r="L45" i="17"/>
  <c r="M45" i="17"/>
  <c r="N45" i="17"/>
  <c r="O45" i="17"/>
  <c r="O104" i="1"/>
  <c r="P104" i="1"/>
  <c r="N104" i="1"/>
  <c r="Y104" i="1" s="1"/>
  <c r="Z104" i="1" s="1"/>
  <c r="Y129" i="1" l="1"/>
  <c r="Z129" i="1" s="1"/>
  <c r="L4" i="1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K40" i="17"/>
  <c r="D39" i="17"/>
  <c r="D40" i="17" s="1"/>
  <c r="D33" i="17"/>
  <c r="D32" i="17"/>
  <c r="D44" i="17" s="1"/>
  <c r="L34" i="17"/>
  <c r="L35" i="17" s="1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K34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D52" i="14"/>
  <c r="D114" i="1"/>
  <c r="Z114" i="1" s="1"/>
  <c r="D118" i="1"/>
  <c r="Z118" i="1" s="1"/>
  <c r="D110" i="1"/>
  <c r="Z110" i="1" s="1"/>
  <c r="D98" i="1"/>
  <c r="Z98" i="1" s="1"/>
  <c r="P47" i="1"/>
  <c r="Q47" i="1"/>
  <c r="R47" i="1"/>
  <c r="O47" i="1"/>
  <c r="Y47" i="1" s="1"/>
  <c r="Z47" i="1" s="1"/>
  <c r="D49" i="1"/>
  <c r="D106" i="1"/>
  <c r="Z106" i="1" s="1"/>
  <c r="D82" i="1"/>
  <c r="Z82" i="1" s="1"/>
  <c r="D12" i="14" l="1"/>
  <c r="Z52" i="14"/>
  <c r="Z49" i="1"/>
  <c r="D105" i="1"/>
  <c r="Z105" i="1" s="1"/>
  <c r="D109" i="1"/>
  <c r="Z109" i="1" s="1"/>
  <c r="D113" i="1"/>
  <c r="Z113" i="1" s="1"/>
  <c r="D48" i="1"/>
  <c r="Z48" i="1" s="1"/>
  <c r="D97" i="1"/>
  <c r="Z97" i="1" s="1"/>
  <c r="D117" i="1"/>
  <c r="Z117" i="1" s="1"/>
  <c r="D34" i="17"/>
  <c r="D46" i="17" s="1"/>
  <c r="D51" i="14"/>
  <c r="Z51" i="14" s="1"/>
  <c r="D45" i="17"/>
  <c r="M35" i="17"/>
  <c r="N35" i="17" s="1"/>
  <c r="O35" i="17" s="1"/>
  <c r="K41" i="17"/>
  <c r="L41" i="17" s="1"/>
  <c r="M41" i="17" s="1"/>
  <c r="N41" i="17" s="1"/>
  <c r="O41" i="17" s="1"/>
  <c r="P35" i="17" l="1"/>
  <c r="C51" i="17"/>
  <c r="D51" i="17" s="1"/>
  <c r="E51" i="17" s="1"/>
  <c r="F51" i="17" s="1"/>
  <c r="P41" i="17"/>
  <c r="C67" i="17"/>
  <c r="D67" i="17" s="1"/>
  <c r="E67" i="17" s="1"/>
  <c r="F67" i="17" s="1"/>
  <c r="S6" i="1" l="1"/>
  <c r="N6" i="1"/>
  <c r="M6" i="1"/>
  <c r="O6" i="1"/>
  <c r="T6" i="1"/>
  <c r="P6" i="1"/>
  <c r="L6" i="1"/>
  <c r="R6" i="1"/>
  <c r="Q6" i="1"/>
  <c r="Q41" i="17"/>
  <c r="C68" i="17"/>
  <c r="Q35" i="17"/>
  <c r="C52" i="17"/>
  <c r="D78" i="1"/>
  <c r="Z78" i="1" s="1"/>
  <c r="R35" i="17" l="1"/>
  <c r="C53" i="17"/>
  <c r="R41" i="17"/>
  <c r="C69" i="17"/>
  <c r="D77" i="1"/>
  <c r="Z77" i="1" s="1"/>
  <c r="D81" i="1"/>
  <c r="Z81" i="1" s="1"/>
  <c r="D74" i="1"/>
  <c r="Z74" i="1" l="1"/>
  <c r="D5" i="1"/>
  <c r="S35" i="17"/>
  <c r="C54" i="17"/>
  <c r="S41" i="17"/>
  <c r="C70" i="17"/>
  <c r="D73" i="1"/>
  <c r="Z73" i="1" s="1"/>
  <c r="T41" i="17" l="1"/>
  <c r="C71" i="17"/>
  <c r="T35" i="17"/>
  <c r="C55" i="17"/>
  <c r="E95" i="14"/>
  <c r="F5" i="14"/>
  <c r="G95" i="14"/>
  <c r="G5" i="14" s="1"/>
  <c r="O95" i="14"/>
  <c r="P95" i="14"/>
  <c r="P5" i="14" s="1"/>
  <c r="V11" i="17" s="1"/>
  <c r="Q95" i="14"/>
  <c r="Q5" i="14" s="1"/>
  <c r="W11" i="17" s="1"/>
  <c r="R95" i="14"/>
  <c r="R5" i="14" s="1"/>
  <c r="X11" i="17" s="1"/>
  <c r="S95" i="14"/>
  <c r="S5" i="14" s="1"/>
  <c r="Y11" i="17" s="1"/>
  <c r="T95" i="14"/>
  <c r="T5" i="14" s="1"/>
  <c r="Z11" i="17" s="1"/>
  <c r="U95" i="14"/>
  <c r="U5" i="14" s="1"/>
  <c r="AA11" i="17" s="1"/>
  <c r="V95" i="14"/>
  <c r="V5" i="14" s="1"/>
  <c r="AB11" i="17" s="1"/>
  <c r="E5" i="14" l="1"/>
  <c r="O5" i="14"/>
  <c r="U11" i="17" s="1"/>
  <c r="U35" i="17"/>
  <c r="C56" i="17"/>
  <c r="U41" i="17"/>
  <c r="C72" i="17"/>
  <c r="K47" i="17"/>
  <c r="V35" i="17" l="1"/>
  <c r="C57" i="17"/>
  <c r="V41" i="17"/>
  <c r="C73" i="17"/>
  <c r="L47" i="17"/>
  <c r="M47" i="17" s="1"/>
  <c r="N47" i="17" s="1"/>
  <c r="O47" i="17" s="1"/>
  <c r="W41" i="17" l="1"/>
  <c r="C74" i="17"/>
  <c r="W35" i="17"/>
  <c r="C58" i="17"/>
  <c r="P47" i="17"/>
  <c r="C83" i="17"/>
  <c r="D83" i="17" s="1"/>
  <c r="E83" i="17" s="1"/>
  <c r="F83" i="17" s="1"/>
  <c r="X41" i="17" l="1"/>
  <c r="C75" i="17"/>
  <c r="X35" i="17"/>
  <c r="C59" i="17"/>
  <c r="Q47" i="17"/>
  <c r="C84" i="17"/>
  <c r="H14" i="10"/>
  <c r="Y14" i="10" s="1"/>
  <c r="Z14" i="10" s="1"/>
  <c r="Y41" i="17" l="1"/>
  <c r="C76" i="17"/>
  <c r="Y35" i="17"/>
  <c r="C60" i="17"/>
  <c r="R47" i="17"/>
  <c r="G23" i="14"/>
  <c r="H23" i="14"/>
  <c r="I23" i="14"/>
  <c r="F23" i="14"/>
  <c r="Y23" i="14" l="1"/>
  <c r="Z23" i="14" s="1"/>
  <c r="Z41" i="17"/>
  <c r="C77" i="17"/>
  <c r="Z35" i="17"/>
  <c r="C61" i="17"/>
  <c r="S47" i="17"/>
  <c r="C86" i="17"/>
  <c r="K16" i="17"/>
  <c r="L16" i="17"/>
  <c r="M16" i="17"/>
  <c r="N16" i="17"/>
  <c r="O16" i="17"/>
  <c r="P16" i="17"/>
  <c r="R16" i="17"/>
  <c r="S16" i="17"/>
  <c r="T16" i="17"/>
  <c r="U16" i="17"/>
  <c r="V16" i="17"/>
  <c r="K15" i="17"/>
  <c r="L15" i="17"/>
  <c r="M15" i="17"/>
  <c r="N15" i="17"/>
  <c r="O15" i="17"/>
  <c r="P15" i="17"/>
  <c r="Q15" i="17"/>
  <c r="R15" i="17"/>
  <c r="S15" i="17"/>
  <c r="S17" i="17" s="1"/>
  <c r="T15" i="17"/>
  <c r="U15" i="17"/>
  <c r="U17" i="17" s="1"/>
  <c r="V15" i="17"/>
  <c r="W15" i="17"/>
  <c r="W17" i="17" s="1"/>
  <c r="X15" i="17"/>
  <c r="X17" i="17" s="1"/>
  <c r="Y15" i="17"/>
  <c r="Y17" i="17" s="1"/>
  <c r="Z15" i="17"/>
  <c r="Z17" i="17" s="1"/>
  <c r="AA15" i="17"/>
  <c r="AA17" i="17" s="1"/>
  <c r="AB15" i="17"/>
  <c r="AB17" i="17" s="1"/>
  <c r="H18" i="10"/>
  <c r="D18" i="10"/>
  <c r="N17" i="17" l="1"/>
  <c r="L17" i="17"/>
  <c r="D12" i="10"/>
  <c r="H12" i="10"/>
  <c r="Y12" i="10" s="1"/>
  <c r="Y18" i="10"/>
  <c r="Z18" i="10" s="1"/>
  <c r="P17" i="17"/>
  <c r="R17" i="17"/>
  <c r="O17" i="17"/>
  <c r="M17" i="17"/>
  <c r="V17" i="17"/>
  <c r="T17" i="17"/>
  <c r="AA41" i="17"/>
  <c r="C78" i="17"/>
  <c r="AA35" i="17"/>
  <c r="C62" i="17"/>
  <c r="T47" i="17"/>
  <c r="C87" i="17"/>
  <c r="K17" i="17"/>
  <c r="Z12" i="10" l="1"/>
  <c r="D16" i="17"/>
  <c r="AB41" i="17"/>
  <c r="C80" i="17" s="1"/>
  <c r="C79" i="17"/>
  <c r="AB35" i="17"/>
  <c r="C64" i="17" s="1"/>
  <c r="C63" i="17"/>
  <c r="U47" i="17"/>
  <c r="C88" i="17"/>
  <c r="E96" i="14"/>
  <c r="F96" i="14"/>
  <c r="F6" i="14" s="1"/>
  <c r="F7" i="14" s="1"/>
  <c r="G96" i="14"/>
  <c r="G6" i="14" s="1"/>
  <c r="H96" i="14"/>
  <c r="H6" i="14" s="1"/>
  <c r="I96" i="14"/>
  <c r="J96" i="14"/>
  <c r="K96" i="14"/>
  <c r="L96" i="14"/>
  <c r="M96" i="14"/>
  <c r="M6" i="14" s="1"/>
  <c r="N96" i="14"/>
  <c r="N6" i="14" s="1"/>
  <c r="O96" i="14"/>
  <c r="P96" i="14"/>
  <c r="P6" i="14" s="1"/>
  <c r="P7" i="14" s="1"/>
  <c r="Q96" i="14"/>
  <c r="Q6" i="14" s="1"/>
  <c r="Q7" i="14" s="1"/>
  <c r="R96" i="14"/>
  <c r="R6" i="14" s="1"/>
  <c r="R7" i="14" s="1"/>
  <c r="S96" i="14"/>
  <c r="S6" i="14" s="1"/>
  <c r="S7" i="14" s="1"/>
  <c r="T96" i="14"/>
  <c r="T6" i="14" s="1"/>
  <c r="T7" i="14" s="1"/>
  <c r="U96" i="14"/>
  <c r="U6" i="14" s="1"/>
  <c r="U7" i="14" s="1"/>
  <c r="V96" i="14"/>
  <c r="V6" i="14" s="1"/>
  <c r="V7" i="14" s="1"/>
  <c r="D104" i="14"/>
  <c r="Z104" i="14" s="1"/>
  <c r="F97" i="14"/>
  <c r="I112" i="14"/>
  <c r="J112" i="14"/>
  <c r="J95" i="14" s="1"/>
  <c r="J5" i="14" s="1"/>
  <c r="K112" i="14"/>
  <c r="K95" i="14" s="1"/>
  <c r="K5" i="14" s="1"/>
  <c r="L112" i="14"/>
  <c r="L95" i="14" s="1"/>
  <c r="L5" i="14" s="1"/>
  <c r="M95" i="14"/>
  <c r="N112" i="14"/>
  <c r="N95" i="14" s="1"/>
  <c r="N5" i="14" s="1"/>
  <c r="D103" i="14"/>
  <c r="D95" i="14" l="1"/>
  <c r="Z103" i="14"/>
  <c r="I95" i="14"/>
  <c r="I5" i="14" s="1"/>
  <c r="Y112" i="14"/>
  <c r="Z112" i="14" s="1"/>
  <c r="E6" i="14"/>
  <c r="E7" i="14" s="1"/>
  <c r="Y96" i="14"/>
  <c r="N7" i="14"/>
  <c r="T11" i="17"/>
  <c r="G7" i="14"/>
  <c r="M5" i="14"/>
  <c r="O6" i="14"/>
  <c r="O7" i="14" s="1"/>
  <c r="O97" i="14"/>
  <c r="V47" i="17"/>
  <c r="W47" i="17" s="1"/>
  <c r="X47" i="17" s="1"/>
  <c r="Y47" i="17" s="1"/>
  <c r="Z47" i="17" s="1"/>
  <c r="AA47" i="17" s="1"/>
  <c r="AB47" i="17" s="1"/>
  <c r="U97" i="14"/>
  <c r="S97" i="14"/>
  <c r="Q97" i="14"/>
  <c r="G97" i="14"/>
  <c r="V97" i="14"/>
  <c r="T97" i="14"/>
  <c r="R97" i="14"/>
  <c r="P97" i="14"/>
  <c r="C89" i="17"/>
  <c r="H95" i="14"/>
  <c r="Y95" i="14" s="1"/>
  <c r="Z95" i="14" s="1"/>
  <c r="D96" i="14"/>
  <c r="D6" i="14" s="1"/>
  <c r="E97" i="14"/>
  <c r="N97" i="14"/>
  <c r="L97" i="14"/>
  <c r="J97" i="14"/>
  <c r="M97" i="14"/>
  <c r="K97" i="14"/>
  <c r="I97" i="14"/>
  <c r="D102" i="14"/>
  <c r="Z102" i="14" s="1"/>
  <c r="K12" i="17"/>
  <c r="L12" i="17"/>
  <c r="S12" i="17"/>
  <c r="T12" i="17"/>
  <c r="U12" i="17"/>
  <c r="M11" i="17"/>
  <c r="Z96" i="14" l="1"/>
  <c r="M7" i="14"/>
  <c r="S11" i="17"/>
  <c r="H5" i="14"/>
  <c r="Y5" i="14" s="1"/>
  <c r="C91" i="17"/>
  <c r="C90" i="17"/>
  <c r="D12" i="17"/>
  <c r="H97" i="14"/>
  <c r="Y97" i="14" s="1"/>
  <c r="E98" i="14"/>
  <c r="C92" i="17"/>
  <c r="R11" i="17"/>
  <c r="Q11" i="17"/>
  <c r="P11" i="17"/>
  <c r="O11" i="17"/>
  <c r="M12" i="17"/>
  <c r="H7" i="14" l="1"/>
  <c r="N11" i="17"/>
  <c r="D76" i="14"/>
  <c r="Z76" i="14" s="1"/>
  <c r="F98" i="14"/>
  <c r="G98" i="14" s="1"/>
  <c r="H98" i="14" s="1"/>
  <c r="I98" i="14" s="1"/>
  <c r="J98" i="14" s="1"/>
  <c r="K98" i="14" s="1"/>
  <c r="L98" i="14" s="1"/>
  <c r="M98" i="14" s="1"/>
  <c r="N98" i="14" s="1"/>
  <c r="O98" i="14" s="1"/>
  <c r="C93" i="17"/>
  <c r="Z13" i="17"/>
  <c r="AB13" i="17"/>
  <c r="K11" i="17"/>
  <c r="AA13" i="17"/>
  <c r="F8" i="14"/>
  <c r="L11" i="17"/>
  <c r="Z9" i="8"/>
  <c r="I46" i="14"/>
  <c r="J46" i="14"/>
  <c r="D46" i="14"/>
  <c r="I37" i="14"/>
  <c r="J37" i="14"/>
  <c r="J12" i="14" s="1"/>
  <c r="J13" i="14" s="1"/>
  <c r="L37" i="14"/>
  <c r="L12" i="14" s="1"/>
  <c r="L13" i="14" s="1"/>
  <c r="K37" i="14"/>
  <c r="K12" i="14" s="1"/>
  <c r="K13" i="14" s="1"/>
  <c r="D36" i="14"/>
  <c r="D11" i="14" l="1"/>
  <c r="Z11" i="14" s="1"/>
  <c r="Z36" i="14"/>
  <c r="I12" i="14"/>
  <c r="I13" i="14" s="1"/>
  <c r="Y37" i="14"/>
  <c r="Z37" i="14" s="1"/>
  <c r="Y46" i="14"/>
  <c r="Z46" i="14" s="1"/>
  <c r="Y13" i="14"/>
  <c r="P98" i="14"/>
  <c r="Q98" i="14" s="1"/>
  <c r="R98" i="14" s="1"/>
  <c r="S98" i="14" s="1"/>
  <c r="T98" i="14" s="1"/>
  <c r="U98" i="14" s="1"/>
  <c r="V98" i="14" s="1"/>
  <c r="L6" i="14"/>
  <c r="L7" i="14" s="1"/>
  <c r="K6" i="14"/>
  <c r="K7" i="14" s="1"/>
  <c r="J6" i="14"/>
  <c r="J7" i="14" s="1"/>
  <c r="I6" i="14"/>
  <c r="G8" i="14"/>
  <c r="C94" i="17"/>
  <c r="K8" i="17"/>
  <c r="L8" i="17"/>
  <c r="Y98" i="14" l="1"/>
  <c r="Z98" i="14" s="1"/>
  <c r="Y12" i="14"/>
  <c r="Z12" i="14" s="1"/>
  <c r="I14" i="14"/>
  <c r="J14" i="14" s="1"/>
  <c r="K14" i="14" s="1"/>
  <c r="L14" i="14" s="1"/>
  <c r="M14" i="14" s="1"/>
  <c r="I7" i="14"/>
  <c r="Y7" i="14" s="1"/>
  <c r="Y6" i="14"/>
  <c r="Z6" i="14" s="1"/>
  <c r="Q12" i="17"/>
  <c r="C96" i="17"/>
  <c r="C95" i="17"/>
  <c r="P12" i="17"/>
  <c r="O12" i="17"/>
  <c r="R12" i="17"/>
  <c r="AB9" i="17"/>
  <c r="AB7" i="17"/>
  <c r="F7" i="8"/>
  <c r="L7" i="17"/>
  <c r="AA9" i="17"/>
  <c r="AA7" i="17"/>
  <c r="K7" i="17"/>
  <c r="H8" i="14"/>
  <c r="N12" i="17"/>
  <c r="K4" i="17"/>
  <c r="K26" i="17" s="1"/>
  <c r="L4" i="17"/>
  <c r="L26" i="17" s="1"/>
  <c r="M4" i="17"/>
  <c r="N4" i="17"/>
  <c r="M112" i="1"/>
  <c r="Y112" i="1" s="1"/>
  <c r="Z112" i="1" s="1"/>
  <c r="N112" i="1"/>
  <c r="M108" i="1"/>
  <c r="Y108" i="1" s="1"/>
  <c r="Z108" i="1" s="1"/>
  <c r="N108" i="1"/>
  <c r="N14" i="14" l="1"/>
  <c r="O14" i="14" s="1"/>
  <c r="P14" i="14" s="1"/>
  <c r="Q14" i="14" s="1"/>
  <c r="R14" i="14" s="1"/>
  <c r="S14" i="14" s="1"/>
  <c r="T14" i="14" s="1"/>
  <c r="U14" i="14" s="1"/>
  <c r="V14" i="14" s="1"/>
  <c r="L67" i="17"/>
  <c r="L68" i="17" s="1"/>
  <c r="K67" i="17"/>
  <c r="I8" i="14"/>
  <c r="J8" i="14" s="1"/>
  <c r="K8" i="14" s="1"/>
  <c r="L8" i="14" s="1"/>
  <c r="M8" i="14" s="1"/>
  <c r="M7" i="17"/>
  <c r="Q7" i="17"/>
  <c r="R7" i="17"/>
  <c r="N8" i="17"/>
  <c r="N26" i="17" s="1"/>
  <c r="M8" i="17"/>
  <c r="M26" i="17" s="1"/>
  <c r="P7" i="17"/>
  <c r="W8" i="17"/>
  <c r="R8" i="17"/>
  <c r="O8" i="17"/>
  <c r="S8" i="17"/>
  <c r="Y8" i="17"/>
  <c r="U8" i="17"/>
  <c r="X8" i="17"/>
  <c r="V8" i="17"/>
  <c r="P8" i="17"/>
  <c r="Q8" i="17"/>
  <c r="Y14" i="14" l="1"/>
  <c r="Z14" i="14" s="1"/>
  <c r="N8" i="14"/>
  <c r="O8" i="14" s="1"/>
  <c r="P8" i="14" s="1"/>
  <c r="Q8" i="14" s="1"/>
  <c r="R8" i="14" s="1"/>
  <c r="S8" i="14" s="1"/>
  <c r="T8" i="14" s="1"/>
  <c r="U8" i="14" s="1"/>
  <c r="V8" i="14" s="1"/>
  <c r="G7" i="8"/>
  <c r="H7" i="8" s="1"/>
  <c r="K27" i="17"/>
  <c r="L27" i="17" s="1"/>
  <c r="B69" i="17" s="1"/>
  <c r="D69" i="17" s="1"/>
  <c r="E69" i="17" s="1"/>
  <c r="F69" i="17" s="1"/>
  <c r="M67" i="17"/>
  <c r="N67" i="17"/>
  <c r="O7" i="17"/>
  <c r="S7" i="17"/>
  <c r="N7" i="17"/>
  <c r="T8" i="17"/>
  <c r="Z9" i="17"/>
  <c r="Z7" i="17"/>
  <c r="T7" i="17"/>
  <c r="E10" i="1"/>
  <c r="Y8" i="14" l="1"/>
  <c r="Z8" i="14" s="1"/>
  <c r="E4" i="1"/>
  <c r="Y10" i="1"/>
  <c r="P4" i="17"/>
  <c r="P26" i="17" s="1"/>
  <c r="D10" i="1"/>
  <c r="D4" i="1" s="1"/>
  <c r="L42" i="17"/>
  <c r="B68" i="17"/>
  <c r="D68" i="17" s="1"/>
  <c r="E68" i="17" s="1"/>
  <c r="F68" i="17" s="1"/>
  <c r="M27" i="17"/>
  <c r="B70" i="17" s="1"/>
  <c r="D70" i="17" s="1"/>
  <c r="E70" i="17" s="1"/>
  <c r="F70" i="17" s="1"/>
  <c r="K42" i="17"/>
  <c r="N68" i="17"/>
  <c r="N69" i="17"/>
  <c r="N70" i="17"/>
  <c r="M70" i="17"/>
  <c r="M68" i="17"/>
  <c r="M69" i="17"/>
  <c r="I7" i="8"/>
  <c r="J7" i="8" s="1"/>
  <c r="K7" i="8" s="1"/>
  <c r="L7" i="8" s="1"/>
  <c r="M7" i="8" s="1"/>
  <c r="N7" i="8" s="1"/>
  <c r="Q4" i="17"/>
  <c r="AA4" i="17"/>
  <c r="AA26" i="17" s="1"/>
  <c r="AB4" i="17"/>
  <c r="AB26" i="17" s="1"/>
  <c r="Z4" i="17"/>
  <c r="Z26" i="17" s="1"/>
  <c r="L3" i="17"/>
  <c r="L23" i="17" s="1"/>
  <c r="L29" i="17" s="1"/>
  <c r="X4" i="17"/>
  <c r="X26" i="17" s="1"/>
  <c r="V4" i="17"/>
  <c r="V26" i="17" s="1"/>
  <c r="T4" i="17"/>
  <c r="T26" i="17" s="1"/>
  <c r="R4" i="17"/>
  <c r="R26" i="17" s="1"/>
  <c r="W4" i="17"/>
  <c r="W26" i="17" s="1"/>
  <c r="U4" i="17"/>
  <c r="U26" i="17" s="1"/>
  <c r="S4" i="17"/>
  <c r="S26" i="17" s="1"/>
  <c r="Z10" i="1" l="1"/>
  <c r="K6" i="1"/>
  <c r="Y5" i="1"/>
  <c r="Z5" i="1" s="1"/>
  <c r="E6" i="1"/>
  <c r="K3" i="17"/>
  <c r="K23" i="17" s="1"/>
  <c r="B52" i="17" s="1"/>
  <c r="D52" i="17" s="1"/>
  <c r="I6" i="1"/>
  <c r="N27" i="17"/>
  <c r="B71" i="17" s="1"/>
  <c r="D71" i="17" s="1"/>
  <c r="E71" i="17" s="1"/>
  <c r="F71" i="17" s="1"/>
  <c r="M42" i="17"/>
  <c r="S71" i="17"/>
  <c r="S72" i="17" s="1"/>
  <c r="S73" i="17" s="1"/>
  <c r="S74" i="17" s="1"/>
  <c r="S75" i="17" s="1"/>
  <c r="U73" i="17"/>
  <c r="U74" i="17" s="1"/>
  <c r="U75" i="17" s="1"/>
  <c r="U76" i="17" s="1"/>
  <c r="U77" i="17" s="1"/>
  <c r="R70" i="17"/>
  <c r="V74" i="17"/>
  <c r="V75" i="17" s="1"/>
  <c r="V76" i="17" s="1"/>
  <c r="V77" i="17" s="1"/>
  <c r="V78" i="17" s="1"/>
  <c r="Z78" i="17"/>
  <c r="P68" i="17"/>
  <c r="T72" i="17"/>
  <c r="T73" i="17" s="1"/>
  <c r="T74" i="17" s="1"/>
  <c r="T75" i="17" s="1"/>
  <c r="T76" i="17" s="1"/>
  <c r="AB80" i="17"/>
  <c r="AA79" i="17"/>
  <c r="AA80" i="17" s="1"/>
  <c r="AA5" i="17"/>
  <c r="N3" i="17"/>
  <c r="N23" i="17" s="1"/>
  <c r="N29" i="17" s="1"/>
  <c r="M3" i="17"/>
  <c r="M23" i="17" s="1"/>
  <c r="M29" i="17" s="1"/>
  <c r="X76" i="17"/>
  <c r="W75" i="17"/>
  <c r="W76" i="17" s="1"/>
  <c r="W77" i="17" s="1"/>
  <c r="W78" i="17" s="1"/>
  <c r="W79" i="17" s="1"/>
  <c r="L83" i="17"/>
  <c r="L84" i="17" s="1"/>
  <c r="L51" i="17"/>
  <c r="L52" i="17" s="1"/>
  <c r="Y4" i="17"/>
  <c r="Y26" i="17" s="1"/>
  <c r="Y3" i="17"/>
  <c r="V3" i="17"/>
  <c r="Z3" i="17"/>
  <c r="Z23" i="17" s="1"/>
  <c r="Z29" i="17" s="1"/>
  <c r="S3" i="17"/>
  <c r="S23" i="17" s="1"/>
  <c r="S29" i="17" s="1"/>
  <c r="W3" i="17"/>
  <c r="AA3" i="17"/>
  <c r="AA23" i="17" s="1"/>
  <c r="AA29" i="17" s="1"/>
  <c r="X3" i="17"/>
  <c r="F7" i="10"/>
  <c r="E52" i="17" l="1"/>
  <c r="F52" i="17" s="1"/>
  <c r="K51" i="17"/>
  <c r="N42" i="17"/>
  <c r="K24" i="17"/>
  <c r="K36" i="17" s="1"/>
  <c r="K29" i="17"/>
  <c r="K30" i="17" s="1"/>
  <c r="P71" i="17"/>
  <c r="P69" i="17"/>
  <c r="P70" i="17" s="1"/>
  <c r="P72" i="17"/>
  <c r="Z80" i="17"/>
  <c r="Z79" i="17"/>
  <c r="R73" i="17"/>
  <c r="R72" i="17"/>
  <c r="R74" i="17"/>
  <c r="G74" i="17" s="1"/>
  <c r="R71" i="17"/>
  <c r="M51" i="17"/>
  <c r="N83" i="17"/>
  <c r="M83" i="17"/>
  <c r="M85" i="17" s="1"/>
  <c r="AB3" i="17"/>
  <c r="AB23" i="17" s="1"/>
  <c r="AB29" i="17" s="1"/>
  <c r="T3" i="17"/>
  <c r="T23" i="17" s="1"/>
  <c r="T29" i="17" s="1"/>
  <c r="U3" i="17"/>
  <c r="G76" i="17"/>
  <c r="X80" i="17"/>
  <c r="X79" i="17"/>
  <c r="X77" i="17"/>
  <c r="X78" i="17"/>
  <c r="G75" i="17"/>
  <c r="AA63" i="17"/>
  <c r="AA64" i="17" s="1"/>
  <c r="S55" i="17"/>
  <c r="S56" i="17" s="1"/>
  <c r="S57" i="17" s="1"/>
  <c r="S58" i="17" s="1"/>
  <c r="S59" i="17" s="1"/>
  <c r="Z62" i="17"/>
  <c r="Y77" i="17"/>
  <c r="Z5" i="17"/>
  <c r="AB5" i="17"/>
  <c r="Q3" i="17"/>
  <c r="Q23" i="17" s="1"/>
  <c r="L24" i="17" l="1"/>
  <c r="L36" i="17" s="1"/>
  <c r="K83" i="17"/>
  <c r="M84" i="17"/>
  <c r="N51" i="17"/>
  <c r="N52" i="17" s="1"/>
  <c r="M52" i="17"/>
  <c r="M54" i="17"/>
  <c r="M53" i="17"/>
  <c r="N85" i="17"/>
  <c r="N84" i="17"/>
  <c r="Q53" i="17"/>
  <c r="Q54" i="17" s="1"/>
  <c r="T56" i="17"/>
  <c r="T57" i="17" s="1"/>
  <c r="T58" i="17" s="1"/>
  <c r="T59" i="17" s="1"/>
  <c r="T60" i="17" s="1"/>
  <c r="L30" i="17"/>
  <c r="M30" i="17" s="1"/>
  <c r="B84" i="17"/>
  <c r="D84" i="17" s="1"/>
  <c r="E84" i="17" s="1"/>
  <c r="F84" i="17" s="1"/>
  <c r="Z63" i="17"/>
  <c r="Z64" i="17"/>
  <c r="M24" i="17" l="1"/>
  <c r="M36" i="17" s="1"/>
  <c r="B53" i="17"/>
  <c r="D53" i="17" s="1"/>
  <c r="N53" i="17"/>
  <c r="N54" i="17"/>
  <c r="AB64" i="17"/>
  <c r="B85" i="17"/>
  <c r="D85" i="17" s="1"/>
  <c r="Q57" i="17"/>
  <c r="Q55" i="17"/>
  <c r="Q56" i="17"/>
  <c r="N30" i="17"/>
  <c r="L48" i="17"/>
  <c r="E85" i="17" l="1"/>
  <c r="F85" i="17" s="1"/>
  <c r="E53" i="17"/>
  <c r="F53" i="17" s="1"/>
  <c r="B54" i="17"/>
  <c r="D54" i="17" s="1"/>
  <c r="N24" i="17"/>
  <c r="N36" i="17" s="1"/>
  <c r="E54" i="17" l="1"/>
  <c r="F54" i="17" s="1"/>
  <c r="B55" i="17"/>
  <c r="D55" i="17" s="1"/>
  <c r="B86" i="17"/>
  <c r="D86" i="17" s="1"/>
  <c r="E86" i="17" s="1"/>
  <c r="F86" i="17" s="1"/>
  <c r="M48" i="17"/>
  <c r="E55" i="17" l="1"/>
  <c r="F55" i="17" s="1"/>
  <c r="B87" i="17"/>
  <c r="D87" i="17" s="1"/>
  <c r="E87" i="17" s="1"/>
  <c r="F87" i="17" s="1"/>
  <c r="N48" i="17"/>
  <c r="V7" i="17"/>
  <c r="V23" i="17" s="1"/>
  <c r="V29" i="17" s="1"/>
  <c r="O7" i="8"/>
  <c r="U7" i="17"/>
  <c r="X7" i="17"/>
  <c r="X23" i="17" s="1"/>
  <c r="X29" i="17" s="1"/>
  <c r="Y7" i="17"/>
  <c r="Y23" i="17" s="1"/>
  <c r="Y29" i="17" s="1"/>
  <c r="W7" i="17"/>
  <c r="W23" i="17" s="1"/>
  <c r="W29" i="17" s="1"/>
  <c r="E9" i="10"/>
  <c r="Y9" i="10" s="1"/>
  <c r="D9" i="10"/>
  <c r="Z9" i="10" l="1"/>
  <c r="P7" i="8"/>
  <c r="U23" i="17"/>
  <c r="U29" i="17" s="1"/>
  <c r="W59" i="17"/>
  <c r="W60" i="17" s="1"/>
  <c r="W61" i="17" s="1"/>
  <c r="W62" i="17" s="1"/>
  <c r="W63" i="17" s="1"/>
  <c r="X60" i="17"/>
  <c r="V58" i="17"/>
  <c r="V59" i="17" s="1"/>
  <c r="V60" i="17" s="1"/>
  <c r="V61" i="17" s="1"/>
  <c r="V62" i="17" s="1"/>
  <c r="D5" i="14"/>
  <c r="D7" i="14" l="1"/>
  <c r="Z7" i="14" s="1"/>
  <c r="Z5" i="14"/>
  <c r="Q7" i="8"/>
  <c r="R7" i="8" s="1"/>
  <c r="S7" i="8" s="1"/>
  <c r="T7" i="8" s="1"/>
  <c r="U7" i="8" s="1"/>
  <c r="V7" i="8" s="1"/>
  <c r="U57" i="17"/>
  <c r="U58" i="17" s="1"/>
  <c r="D6" i="10"/>
  <c r="Z6" i="10" s="1"/>
  <c r="D13" i="14"/>
  <c r="Z13" i="14" s="1"/>
  <c r="X64" i="17"/>
  <c r="X62" i="17"/>
  <c r="X63" i="17"/>
  <c r="X61" i="17"/>
  <c r="Y61" i="17"/>
  <c r="D97" i="14"/>
  <c r="Z97" i="14" s="1"/>
  <c r="D15" i="17"/>
  <c r="D11" i="17"/>
  <c r="U59" i="17" l="1"/>
  <c r="Y63" i="17"/>
  <c r="Y64" i="17"/>
  <c r="Y62" i="17"/>
  <c r="D13" i="17"/>
  <c r="Y34" i="8"/>
  <c r="U60" i="17" l="1"/>
  <c r="U61" i="17" l="1"/>
  <c r="D17" i="17" l="1"/>
  <c r="V9" i="17"/>
  <c r="W9" i="17"/>
  <c r="X9" i="17"/>
  <c r="Y9" i="17"/>
  <c r="S9" i="17"/>
  <c r="T9" i="17"/>
  <c r="U9" i="17"/>
  <c r="N9" i="17"/>
  <c r="O9" i="17"/>
  <c r="Y13" i="17"/>
  <c r="V5" i="17" l="1"/>
  <c r="P9" i="17"/>
  <c r="X5" i="17"/>
  <c r="M9" i="17"/>
  <c r="R9" i="17"/>
  <c r="Q9" i="17"/>
  <c r="Y5" i="17"/>
  <c r="U5" i="17" l="1"/>
  <c r="T5" i="17"/>
  <c r="W5" i="17"/>
  <c r="Q5" i="17"/>
  <c r="S5" i="17"/>
  <c r="G7" i="10" l="1"/>
  <c r="H7" i="10" l="1"/>
  <c r="I7" i="10" l="1"/>
  <c r="J7" i="10" l="1"/>
  <c r="M5" i="17" l="1"/>
  <c r="N5" i="17"/>
  <c r="K5" i="17" l="1"/>
  <c r="F7" i="1"/>
  <c r="L5" i="17"/>
  <c r="G7" i="1" l="1"/>
  <c r="H7" i="1" l="1"/>
  <c r="L9" i="17" l="1"/>
  <c r="K9" i="17"/>
  <c r="V13" i="17" l="1"/>
  <c r="R13" i="17"/>
  <c r="S13" i="17"/>
  <c r="T13" i="17"/>
  <c r="U13" i="17"/>
  <c r="X13" i="17" l="1"/>
  <c r="W13" i="17"/>
  <c r="K13" i="17" l="1"/>
  <c r="L13" i="17" l="1"/>
  <c r="P13" i="17" l="1"/>
  <c r="O13" i="17" l="1"/>
  <c r="M13" i="17"/>
  <c r="Q13" i="17"/>
  <c r="N13" i="17"/>
  <c r="N86" i="17" l="1"/>
  <c r="O4" i="17" l="1"/>
  <c r="O26" i="17" s="1"/>
  <c r="O3" i="17" l="1"/>
  <c r="O23" i="17" l="1"/>
  <c r="O51" i="17" s="1"/>
  <c r="O52" i="17" s="1"/>
  <c r="O53" i="17" s="1"/>
  <c r="O54" i="17" s="1"/>
  <c r="O55" i="17" s="1"/>
  <c r="O27" i="17"/>
  <c r="O67" i="17"/>
  <c r="G67" i="17" s="1"/>
  <c r="H67" i="17" s="1"/>
  <c r="J67" i="17" s="1"/>
  <c r="O5" i="17"/>
  <c r="I7" i="1"/>
  <c r="I67" i="17" l="1"/>
  <c r="P27" i="17"/>
  <c r="B73" i="17" s="1"/>
  <c r="D73" i="17" s="1"/>
  <c r="E73" i="17" s="1"/>
  <c r="F73" i="17" s="1"/>
  <c r="O29" i="17"/>
  <c r="O42" i="17"/>
  <c r="B72" i="17"/>
  <c r="D72" i="17" s="1"/>
  <c r="E72" i="17" s="1"/>
  <c r="F72" i="17" s="1"/>
  <c r="O68" i="17"/>
  <c r="O24" i="17"/>
  <c r="O36" i="17" s="1"/>
  <c r="D4" i="17"/>
  <c r="B56" i="17" l="1"/>
  <c r="D56" i="17" s="1"/>
  <c r="P42" i="17"/>
  <c r="O83" i="17"/>
  <c r="O84" i="17" s="1"/>
  <c r="O69" i="17"/>
  <c r="G68" i="17"/>
  <c r="H68" i="17" s="1"/>
  <c r="J68" i="17" s="1"/>
  <c r="G51" i="17"/>
  <c r="H51" i="17" s="1"/>
  <c r="J51" i="17" s="1"/>
  <c r="O30" i="17"/>
  <c r="I68" i="17" l="1"/>
  <c r="I51" i="17"/>
  <c r="E56" i="17"/>
  <c r="F56" i="17" s="1"/>
  <c r="O85" i="17"/>
  <c r="G83" i="17"/>
  <c r="O70" i="17"/>
  <c r="B88" i="17"/>
  <c r="D88" i="17" s="1"/>
  <c r="O48" i="17"/>
  <c r="O86" i="17"/>
  <c r="O87" i="17"/>
  <c r="E88" i="17" l="1"/>
  <c r="F88" i="17" s="1"/>
  <c r="H83" i="17"/>
  <c r="J83" i="17" s="1"/>
  <c r="I83" i="17"/>
  <c r="O71" i="17"/>
  <c r="S87" i="17"/>
  <c r="S88" i="17" l="1"/>
  <c r="S89" i="17"/>
  <c r="S91" i="17"/>
  <c r="S90" i="17"/>
  <c r="T88" i="17"/>
  <c r="T89" i="17" l="1"/>
  <c r="T91" i="17"/>
  <c r="T90" i="17"/>
  <c r="T92" i="17"/>
  <c r="U89" i="17"/>
  <c r="U92" i="17" l="1"/>
  <c r="U90" i="17"/>
  <c r="U93" i="17"/>
  <c r="U91" i="17"/>
  <c r="V90" i="17"/>
  <c r="V94" i="17" l="1"/>
  <c r="V93" i="17"/>
  <c r="V91" i="17"/>
  <c r="V92" i="17"/>
  <c r="W91" i="17"/>
  <c r="W95" i="17" l="1"/>
  <c r="W92" i="17"/>
  <c r="W94" i="17" s="1"/>
  <c r="W93" i="17"/>
  <c r="Z94" i="17" l="1"/>
  <c r="Y95" i="17"/>
  <c r="Y93" i="17"/>
  <c r="Y94" i="17" l="1"/>
  <c r="Y96" i="17"/>
  <c r="Z95" i="17"/>
  <c r="Z96" i="17"/>
  <c r="AA95" i="17"/>
  <c r="AA96" i="17" s="1"/>
  <c r="Y79" i="17" l="1"/>
  <c r="G79" i="17" s="1"/>
  <c r="X92" i="17"/>
  <c r="X93" i="17" l="1"/>
  <c r="X94" i="17"/>
  <c r="X96" i="17"/>
  <c r="X95" i="17"/>
  <c r="G77" i="17"/>
  <c r="Y78" i="17"/>
  <c r="G78" i="17" s="1"/>
  <c r="Y80" i="17"/>
  <c r="G80" i="17" s="1"/>
  <c r="AB96" i="17" l="1"/>
  <c r="R3" i="17" l="1"/>
  <c r="R23" i="17" l="1"/>
  <c r="R5" i="17"/>
  <c r="R54" i="17" l="1"/>
  <c r="R57" i="17" s="1"/>
  <c r="G57" i="17" s="1"/>
  <c r="R29" i="17"/>
  <c r="R55" i="17" l="1"/>
  <c r="R58" i="17"/>
  <c r="R56" i="17"/>
  <c r="R86" i="17"/>
  <c r="R89" i="17" s="1"/>
  <c r="R88" i="17" l="1"/>
  <c r="R90" i="17"/>
  <c r="G90" i="17" s="1"/>
  <c r="R87" i="17"/>
  <c r="Q16" i="17" l="1"/>
  <c r="Q26" i="17" l="1"/>
  <c r="Q17" i="17"/>
  <c r="K7" i="10"/>
  <c r="L7" i="10" s="1"/>
  <c r="M7" i="10" l="1"/>
  <c r="N7" i="10" s="1"/>
  <c r="O7" i="10" s="1"/>
  <c r="P7" i="10" s="1"/>
  <c r="Q7" i="10" s="1"/>
  <c r="R7" i="10" s="1"/>
  <c r="S7" i="10" s="1"/>
  <c r="T7" i="10" s="1"/>
  <c r="U7" i="10" s="1"/>
  <c r="V7" i="10" s="1"/>
  <c r="Q29" i="17"/>
  <c r="Q69" i="17"/>
  <c r="Q27" i="17"/>
  <c r="Y7" i="10" l="1"/>
  <c r="Z7" i="10" s="1"/>
  <c r="Q85" i="17"/>
  <c r="R27" i="17"/>
  <c r="Q42" i="17"/>
  <c r="B74" i="17"/>
  <c r="D74" i="17" s="1"/>
  <c r="E74" i="17" s="1"/>
  <c r="G69" i="17"/>
  <c r="H69" i="17" s="1"/>
  <c r="J69" i="17" s="1"/>
  <c r="Q70" i="17"/>
  <c r="I74" i="17" l="1"/>
  <c r="H74" i="17"/>
  <c r="I69" i="17"/>
  <c r="F74" i="17"/>
  <c r="J74" i="17" s="1"/>
  <c r="Q73" i="17"/>
  <c r="G73" i="17" s="1"/>
  <c r="H73" i="17" s="1"/>
  <c r="J73" i="17" s="1"/>
  <c r="Q71" i="17"/>
  <c r="G71" i="17" s="1"/>
  <c r="H71" i="17" s="1"/>
  <c r="J71" i="17" s="1"/>
  <c r="G70" i="17"/>
  <c r="H70" i="17" s="1"/>
  <c r="J70" i="17" s="1"/>
  <c r="Q72" i="17"/>
  <c r="G72" i="17" s="1"/>
  <c r="H72" i="17" s="1"/>
  <c r="J72" i="17" s="1"/>
  <c r="R42" i="17"/>
  <c r="B75" i="17"/>
  <c r="D75" i="17" s="1"/>
  <c r="E75" i="17" s="1"/>
  <c r="S27" i="17"/>
  <c r="Q87" i="17"/>
  <c r="Q86" i="17"/>
  <c r="Q89" i="17"/>
  <c r="G89" i="17" s="1"/>
  <c r="Q88" i="17"/>
  <c r="I75" i="17" l="1"/>
  <c r="H75" i="17"/>
  <c r="I71" i="17"/>
  <c r="I70" i="17"/>
  <c r="I73" i="17"/>
  <c r="I72" i="17"/>
  <c r="F75" i="17"/>
  <c r="J75" i="17" s="1"/>
  <c r="S42" i="17"/>
  <c r="B76" i="17"/>
  <c r="D76" i="17" s="1"/>
  <c r="E76" i="17" s="1"/>
  <c r="T27" i="17"/>
  <c r="I76" i="17" l="1"/>
  <c r="H76" i="17"/>
  <c r="F76" i="17"/>
  <c r="J76" i="17" s="1"/>
  <c r="T42" i="17"/>
  <c r="B77" i="17"/>
  <c r="D77" i="17" s="1"/>
  <c r="E77" i="17" s="1"/>
  <c r="U27" i="17"/>
  <c r="I77" i="17" l="1"/>
  <c r="H77" i="17"/>
  <c r="F77" i="17"/>
  <c r="J77" i="17" s="1"/>
  <c r="V27" i="17"/>
  <c r="U42" i="17"/>
  <c r="B78" i="17"/>
  <c r="D78" i="17" s="1"/>
  <c r="E78" i="17" s="1"/>
  <c r="I78" i="17" l="1"/>
  <c r="H78" i="17"/>
  <c r="F78" i="17"/>
  <c r="J78" i="17" s="1"/>
  <c r="V42" i="17"/>
  <c r="B79" i="17"/>
  <c r="D79" i="17" s="1"/>
  <c r="E79" i="17" s="1"/>
  <c r="W27" i="17"/>
  <c r="I79" i="17" l="1"/>
  <c r="H79" i="17"/>
  <c r="F79" i="17"/>
  <c r="J79" i="17" s="1"/>
  <c r="W42" i="17"/>
  <c r="X27" i="17"/>
  <c r="B80" i="17"/>
  <c r="D80" i="17" s="1"/>
  <c r="E80" i="17" s="1"/>
  <c r="I80" i="17" l="1"/>
  <c r="H80" i="17"/>
  <c r="F80" i="17"/>
  <c r="J80" i="17" s="1"/>
  <c r="X42" i="17"/>
  <c r="Y27" i="17"/>
  <c r="Y42" i="17" l="1"/>
  <c r="Z27" i="17"/>
  <c r="Z42" i="17" l="1"/>
  <c r="AA27" i="17"/>
  <c r="AA42" i="17" l="1"/>
  <c r="AB27" i="17"/>
  <c r="AB42" i="17" l="1"/>
  <c r="D15" i="8" l="1"/>
  <c r="D5" i="8" s="1"/>
  <c r="Z5" i="8" s="1"/>
  <c r="Z15" i="8" l="1"/>
  <c r="D8" i="17"/>
  <c r="D14" i="8"/>
  <c r="D4" i="8" s="1"/>
  <c r="Z4" i="8" s="1"/>
  <c r="Z14" i="8" l="1"/>
  <c r="D26" i="17"/>
  <c r="D7" i="17" l="1"/>
  <c r="D6" i="8"/>
  <c r="Z6" i="8" s="1"/>
  <c r="D9" i="17" l="1"/>
  <c r="I62" i="1" l="1"/>
  <c r="H62" i="1"/>
  <c r="G62" i="1"/>
  <c r="K62" i="1"/>
  <c r="J62" i="1"/>
  <c r="D62" i="1"/>
  <c r="Y62" i="1" l="1"/>
  <c r="Z62" i="1" s="1"/>
  <c r="D3" i="17"/>
  <c r="D23" i="17" s="1"/>
  <c r="D29" i="17" s="1"/>
  <c r="D6" i="1"/>
  <c r="D5" i="17" l="1"/>
  <c r="P3" i="17" l="1"/>
  <c r="P23" i="17" s="1"/>
  <c r="Y4" i="1"/>
  <c r="Z4" i="1" s="1"/>
  <c r="J6" i="1"/>
  <c r="P5" i="17" l="1"/>
  <c r="J7" i="1"/>
  <c r="Y6" i="1"/>
  <c r="Z6" i="1" s="1"/>
  <c r="P52" i="17"/>
  <c r="P29" i="17"/>
  <c r="P24" i="17"/>
  <c r="Q24" i="17" l="1"/>
  <c r="P36" i="17"/>
  <c r="B57" i="17"/>
  <c r="D57" i="17" s="1"/>
  <c r="G52" i="17"/>
  <c r="H52" i="17" s="1"/>
  <c r="J52" i="17" s="1"/>
  <c r="P55" i="17"/>
  <c r="G55" i="17" s="1"/>
  <c r="H55" i="17" s="1"/>
  <c r="J55" i="17" s="1"/>
  <c r="P53" i="17"/>
  <c r="P56" i="17"/>
  <c r="G56" i="17" s="1"/>
  <c r="H56" i="17" s="1"/>
  <c r="J56" i="17" s="1"/>
  <c r="K7" i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P84" i="17"/>
  <c r="P30" i="17"/>
  <c r="I57" i="17" l="1"/>
  <c r="H57" i="17"/>
  <c r="I52" i="17"/>
  <c r="I56" i="17"/>
  <c r="I55" i="17"/>
  <c r="E57" i="17"/>
  <c r="F57" i="17" s="1"/>
  <c r="P48" i="17"/>
  <c r="B89" i="17"/>
  <c r="D89" i="17" s="1"/>
  <c r="Q30" i="17"/>
  <c r="P85" i="17"/>
  <c r="G85" i="17" s="1"/>
  <c r="P86" i="17"/>
  <c r="G86" i="17" s="1"/>
  <c r="G84" i="17"/>
  <c r="P88" i="17"/>
  <c r="G88" i="17" s="1"/>
  <c r="P87" i="17"/>
  <c r="G87" i="17" s="1"/>
  <c r="P54" i="17"/>
  <c r="G54" i="17" s="1"/>
  <c r="H54" i="17" s="1"/>
  <c r="J54" i="17" s="1"/>
  <c r="G53" i="17"/>
  <c r="H53" i="17" s="1"/>
  <c r="J53" i="17" s="1"/>
  <c r="Q36" i="17"/>
  <c r="B58" i="17"/>
  <c r="R24" i="17"/>
  <c r="H87" i="17" l="1"/>
  <c r="J87" i="17" s="1"/>
  <c r="I87" i="17"/>
  <c r="I84" i="17"/>
  <c r="H84" i="17"/>
  <c r="J84" i="17" s="1"/>
  <c r="H85" i="17"/>
  <c r="J85" i="17" s="1"/>
  <c r="I85" i="17"/>
  <c r="E89" i="17"/>
  <c r="H89" i="17"/>
  <c r="I89" i="17"/>
  <c r="J57" i="17"/>
  <c r="I88" i="17"/>
  <c r="H88" i="17"/>
  <c r="J88" i="17" s="1"/>
  <c r="I86" i="17"/>
  <c r="H86" i="17"/>
  <c r="J86" i="17" s="1"/>
  <c r="F89" i="17"/>
  <c r="I54" i="17"/>
  <c r="I53" i="17"/>
  <c r="R36" i="17"/>
  <c r="S24" i="17"/>
  <c r="B59" i="17"/>
  <c r="Q48" i="17"/>
  <c r="B90" i="17"/>
  <c r="D90" i="17" s="1"/>
  <c r="R30" i="17"/>
  <c r="I90" i="17" l="1"/>
  <c r="E90" i="17"/>
  <c r="F90" i="17" s="1"/>
  <c r="H90" i="17"/>
  <c r="J89" i="17"/>
  <c r="R48" i="17"/>
  <c r="S30" i="17"/>
  <c r="B91" i="17"/>
  <c r="D91" i="17" s="1"/>
  <c r="S36" i="17"/>
  <c r="B60" i="17"/>
  <c r="T24" i="17"/>
  <c r="J90" i="17" l="1"/>
  <c r="U24" i="17"/>
  <c r="T36" i="17"/>
  <c r="B61" i="17"/>
  <c r="B92" i="17"/>
  <c r="D92" i="17" s="1"/>
  <c r="S48" i="17"/>
  <c r="T30" i="17"/>
  <c r="B93" i="17" l="1"/>
  <c r="D93" i="17" s="1"/>
  <c r="U30" i="17"/>
  <c r="T48" i="17"/>
  <c r="B62" i="17"/>
  <c r="U36" i="17"/>
  <c r="V24" i="17"/>
  <c r="V36" i="17" l="1"/>
  <c r="W24" i="17"/>
  <c r="B63" i="17"/>
  <c r="B94" i="17"/>
  <c r="D94" i="17" s="1"/>
  <c r="U48" i="17"/>
  <c r="V30" i="17"/>
  <c r="V48" i="17" l="1"/>
  <c r="W30" i="17"/>
  <c r="B95" i="17"/>
  <c r="D95" i="17" s="1"/>
  <c r="B64" i="17"/>
  <c r="W36" i="17"/>
  <c r="X24" i="17"/>
  <c r="X36" i="17" l="1"/>
  <c r="Y24" i="17"/>
  <c r="W48" i="17"/>
  <c r="X30" i="17"/>
  <c r="X48" i="17" l="1"/>
  <c r="Y30" i="17"/>
  <c r="B96" i="17"/>
  <c r="D96" i="17" s="1"/>
  <c r="Y36" i="17"/>
  <c r="Z24" i="17"/>
  <c r="Y48" i="17" l="1"/>
  <c r="Z30" i="17"/>
  <c r="AA24" i="17"/>
  <c r="Z36" i="17"/>
  <c r="AA36" i="17" l="1"/>
  <c r="AB24" i="17"/>
  <c r="AB36" i="17" s="1"/>
  <c r="AA30" i="17"/>
  <c r="Z48" i="17"/>
  <c r="AA48" i="17" l="1"/>
  <c r="AB30" i="17"/>
  <c r="AB48" i="17" s="1"/>
  <c r="Z34" i="8"/>
</calcChain>
</file>

<file path=xl/comments1.xml><?xml version="1.0" encoding="utf-8"?>
<comments xmlns="http://schemas.openxmlformats.org/spreadsheetml/2006/main">
  <authors>
    <author>Richard Walker</author>
  </authors>
  <commentList>
    <comment ref="C36" authorId="0">
      <text>
        <r>
          <rPr>
            <b/>
            <sz val="8"/>
            <color indexed="81"/>
            <rFont val="Tahoma"/>
            <charset val="1"/>
          </rPr>
          <t>Richard Walker:</t>
        </r>
        <r>
          <rPr>
            <sz val="8"/>
            <color indexed="81"/>
            <rFont val="Tahoma"/>
            <charset val="1"/>
          </rPr>
          <t xml:space="preserve">
Former approval for 14 (06/04151/FUL)</t>
        </r>
      </text>
    </comment>
  </commentList>
</comments>
</file>

<file path=xl/comments2.xml><?xml version="1.0" encoding="utf-8"?>
<comments xmlns="http://schemas.openxmlformats.org/spreadsheetml/2006/main">
  <authors>
    <author>Richard Walker</author>
  </authors>
  <commentList>
    <comment ref="B40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09/02760/FUL</t>
        </r>
      </text>
    </comment>
  </commentList>
</comments>
</file>

<file path=xl/comments3.xml><?xml version="1.0" encoding="utf-8"?>
<comments xmlns="http://schemas.openxmlformats.org/spreadsheetml/2006/main">
  <authors>
    <author>Richard Walker</author>
  </authors>
  <commentList>
    <comment ref="C14" authorId="0">
      <text>
        <r>
          <rPr>
            <b/>
            <sz val="8"/>
            <color indexed="81"/>
            <rFont val="Tahoma"/>
            <charset val="1"/>
          </rPr>
          <t>Richard Walker:</t>
        </r>
        <r>
          <rPr>
            <sz val="8"/>
            <color indexed="81"/>
            <rFont val="Tahoma"/>
            <charset val="1"/>
          </rPr>
          <t xml:space="preserve">
Safeguarded Land</t>
        </r>
      </text>
    </comment>
    <comment ref="C18" authorId="0">
      <text>
        <r>
          <rPr>
            <b/>
            <sz val="8"/>
            <color indexed="81"/>
            <rFont val="Tahoma"/>
            <charset val="1"/>
          </rPr>
          <t>Richard Walker:</t>
        </r>
        <r>
          <rPr>
            <sz val="8"/>
            <color indexed="81"/>
            <rFont val="Tahoma"/>
            <charset val="1"/>
          </rPr>
          <t xml:space="preserve">
Safeguarded Land</t>
        </r>
      </text>
    </comment>
    <comment ref="C22" authorId="0">
      <text>
        <r>
          <rPr>
            <b/>
            <sz val="8"/>
            <color indexed="81"/>
            <rFont val="Tahoma"/>
            <charset val="1"/>
          </rPr>
          <t>Richard Walker:</t>
        </r>
        <r>
          <rPr>
            <sz val="8"/>
            <color indexed="81"/>
            <rFont val="Tahoma"/>
            <charset val="1"/>
          </rPr>
          <t xml:space="preserve">
RA.1 </t>
        </r>
      </text>
    </comment>
    <comment ref="C26" authorId="0">
      <text>
        <r>
          <rPr>
            <b/>
            <sz val="8"/>
            <color indexed="81"/>
            <rFont val="Tahoma"/>
            <charset val="1"/>
          </rPr>
          <t>Richard Walker:</t>
        </r>
        <r>
          <rPr>
            <sz val="8"/>
            <color indexed="81"/>
            <rFont val="Tahoma"/>
            <charset val="1"/>
          </rPr>
          <t xml:space="preserve">
Green Belt PDL</t>
        </r>
      </text>
    </comment>
  </commentList>
</comments>
</file>

<file path=xl/sharedStrings.xml><?xml version="1.0" encoding="utf-8"?>
<sst xmlns="http://schemas.openxmlformats.org/spreadsheetml/2006/main" count="873" uniqueCount="618">
  <si>
    <t>00/00316/FUL</t>
  </si>
  <si>
    <t>06/02880/EOUT</t>
  </si>
  <si>
    <t>07/03795/FUL</t>
  </si>
  <si>
    <t>07/02424/EOUT</t>
  </si>
  <si>
    <t>09/02389/OUT</t>
  </si>
  <si>
    <t>Rural Areas</t>
  </si>
  <si>
    <t>07/00174/RES</t>
  </si>
  <si>
    <t>08/03263/FUL</t>
  </si>
  <si>
    <t>05/02563/FUL</t>
  </si>
  <si>
    <t>RAD 2</t>
  </si>
  <si>
    <t>Planning Ref</t>
  </si>
  <si>
    <t>Total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</si>
  <si>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</si>
  <si>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</si>
  <si>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</si>
  <si>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</si>
  <si>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</si>
  <si>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</si>
  <si>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</si>
  <si>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</si>
  <si>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</si>
  <si>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</si>
  <si>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</si>
  <si>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</si>
  <si>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</si>
  <si>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24/25</t>
  </si>
  <si>
    <t>25/26</t>
  </si>
  <si>
    <t>Cumulative Delivery</t>
  </si>
  <si>
    <t>06/01733/EOUT</t>
  </si>
  <si>
    <t>Large Sites with PP</t>
  </si>
  <si>
    <t>05/01596/FUL</t>
  </si>
  <si>
    <t>08/01334/FUL</t>
  </si>
  <si>
    <t xml:space="preserve">88 Coronation Avenue </t>
  </si>
  <si>
    <t>07/03640/FUL</t>
  </si>
  <si>
    <t>5 - 13 Somerset Place</t>
  </si>
  <si>
    <t>Small Sites Built</t>
  </si>
  <si>
    <t>Lime Grove School</t>
  </si>
  <si>
    <t>07/02461/FUL</t>
  </si>
  <si>
    <t>43 Upper Oldfield Park</t>
  </si>
  <si>
    <t>07/03670/FUL</t>
  </si>
  <si>
    <t>Byways, Bathwick Street</t>
  </si>
  <si>
    <t>07/01598/FUL</t>
  </si>
  <si>
    <t>Southbourne Gardens</t>
  </si>
  <si>
    <t>08/04139/FUL</t>
  </si>
  <si>
    <t>MSN 3</t>
  </si>
  <si>
    <t>MSN 4</t>
  </si>
  <si>
    <t>MSN 6</t>
  </si>
  <si>
    <t>RAD 3</t>
  </si>
  <si>
    <t>RAD 5</t>
  </si>
  <si>
    <t>RAD 6</t>
  </si>
  <si>
    <t>RAD 7</t>
  </si>
  <si>
    <t>RAD13a</t>
  </si>
  <si>
    <t>RAD14</t>
  </si>
  <si>
    <t>06/04086/FUL</t>
  </si>
  <si>
    <t>09/02468/FUL</t>
  </si>
  <si>
    <t>09/00124/FUL</t>
  </si>
  <si>
    <t>SHLAA Ref</t>
  </si>
  <si>
    <t>Wes 1</t>
  </si>
  <si>
    <t>King 10</t>
  </si>
  <si>
    <t>King 6</t>
  </si>
  <si>
    <t>King 7</t>
  </si>
  <si>
    <t>Wid 22</t>
  </si>
  <si>
    <t>King 12</t>
  </si>
  <si>
    <t>Alexander House, Norfolk Place</t>
  </si>
  <si>
    <t>Abb 6</t>
  </si>
  <si>
    <t>Abb 9</t>
  </si>
  <si>
    <t>King 13</t>
  </si>
  <si>
    <t>Lam 4</t>
  </si>
  <si>
    <t>Wid 18</t>
  </si>
  <si>
    <t>K1</t>
  </si>
  <si>
    <t>K2</t>
  </si>
  <si>
    <t>K4</t>
  </si>
  <si>
    <t>King 11</t>
  </si>
  <si>
    <t>Odn 3</t>
  </si>
  <si>
    <t>Lans 1</t>
  </si>
  <si>
    <t>Lyn 1</t>
  </si>
  <si>
    <t>Lans 3</t>
  </si>
  <si>
    <t>Cdn 3</t>
  </si>
  <si>
    <t>Lans 5</t>
  </si>
  <si>
    <t>Bwk 1</t>
  </si>
  <si>
    <t>Abb 3,4&amp;5</t>
  </si>
  <si>
    <t xml:space="preserve">Lans 2 </t>
  </si>
  <si>
    <t>Wal 1</t>
  </si>
  <si>
    <t>RAD 20</t>
  </si>
  <si>
    <t>09/02612/OUT</t>
  </si>
  <si>
    <t>SHLAA Ref:</t>
  </si>
  <si>
    <t>Paulton and Peasdown St John</t>
  </si>
  <si>
    <t>Pau 1</t>
  </si>
  <si>
    <t>Pau 2</t>
  </si>
  <si>
    <t>Pau 4</t>
  </si>
  <si>
    <t>Pea 1</t>
  </si>
  <si>
    <t>Pau 3</t>
  </si>
  <si>
    <t>Bath</t>
  </si>
  <si>
    <t>Keynsham</t>
  </si>
  <si>
    <t>11/12 - 15/16</t>
  </si>
  <si>
    <t>12/13 - 16/17</t>
  </si>
  <si>
    <t>13/14 - 17/18</t>
  </si>
  <si>
    <t>14/15 - 18/19</t>
  </si>
  <si>
    <t>15/16 - 19/20</t>
  </si>
  <si>
    <t>16/17 - 20/21</t>
  </si>
  <si>
    <t>18/19 - 22/23</t>
  </si>
  <si>
    <t>19/20 - 23/24</t>
  </si>
  <si>
    <t>20/21 - 24/25</t>
  </si>
  <si>
    <t>21/22 - 25/26</t>
  </si>
  <si>
    <t>17/18 - 21/22</t>
  </si>
  <si>
    <t xml:space="preserve">Temple Infant School </t>
  </si>
  <si>
    <t xml:space="preserve">Temple Junior School </t>
  </si>
  <si>
    <t>09/00939/FUL</t>
  </si>
  <si>
    <t>09/04259/FUL</t>
  </si>
  <si>
    <t>West 5</t>
  </si>
  <si>
    <t>09/01097/REG03</t>
  </si>
  <si>
    <t>Tim 1</t>
  </si>
  <si>
    <t>Far 1</t>
  </si>
  <si>
    <t xml:space="preserve">KEYNSHAM </t>
  </si>
  <si>
    <t xml:space="preserve">Paulton Builders Merchants </t>
  </si>
  <si>
    <t>09/01095/REG03</t>
  </si>
  <si>
    <t>Large Sites Built</t>
  </si>
  <si>
    <t>BATH</t>
  </si>
  <si>
    <t>09/04931/FUL</t>
  </si>
  <si>
    <t>Former Garage, Piccadily Place</t>
  </si>
  <si>
    <t>MSN 2</t>
  </si>
  <si>
    <t>MSN.9</t>
  </si>
  <si>
    <t>RAD.1</t>
  </si>
  <si>
    <t>MSN.10i</t>
  </si>
  <si>
    <t>Smile Stores, St Georges Place</t>
  </si>
  <si>
    <t>10/00011/PADEV</t>
  </si>
  <si>
    <t>04/00096/FUL</t>
  </si>
  <si>
    <t>10/03397/FUL</t>
  </si>
  <si>
    <t>09/04351/FUL</t>
  </si>
  <si>
    <t>09/04009/FUL</t>
  </si>
  <si>
    <t>The Grange Hotel</t>
  </si>
  <si>
    <t>Wal 4</t>
  </si>
  <si>
    <t>10/01554/FUL</t>
  </si>
  <si>
    <t>Somer Valley</t>
  </si>
  <si>
    <t>Midsomer Norton and Radstock</t>
  </si>
  <si>
    <t>RAD 4</t>
  </si>
  <si>
    <t>09/0448/FUL</t>
  </si>
  <si>
    <t>MSN.1</t>
  </si>
  <si>
    <t>MSN 16</t>
  </si>
  <si>
    <t>St Peter's Park</t>
  </si>
  <si>
    <t>Freshford Mill, Freshford</t>
  </si>
  <si>
    <t>10/04015/FUL</t>
  </si>
  <si>
    <t>09/01173/FUL</t>
  </si>
  <si>
    <t>10/04977/FUL</t>
  </si>
  <si>
    <t>Total Delivery</t>
  </si>
  <si>
    <t>11/00800/RES</t>
  </si>
  <si>
    <t>11/01772/FUL</t>
  </si>
  <si>
    <t>11/00121/FUL</t>
  </si>
  <si>
    <t>Weirside Court, Lower Bristol Road</t>
  </si>
  <si>
    <t>11/03245/FUL</t>
  </si>
  <si>
    <t>11/03783/RES</t>
  </si>
  <si>
    <t>Heal House, Paulton</t>
  </si>
  <si>
    <t>Rockery Tea Gardens, North Road</t>
  </si>
  <si>
    <t>15 St George Place</t>
  </si>
  <si>
    <t>11/04301/FUL</t>
  </si>
  <si>
    <t>11/04325/FUL</t>
  </si>
  <si>
    <t>5 yr Req (100%)</t>
  </si>
  <si>
    <t>12/00980/FUL</t>
  </si>
  <si>
    <t>Caroline House</t>
  </si>
  <si>
    <t xml:space="preserve">Radstock County Infants </t>
  </si>
  <si>
    <t>Wal #</t>
  </si>
  <si>
    <t>Abb 1</t>
  </si>
  <si>
    <t>3/4 Longacre</t>
  </si>
  <si>
    <t>Land at Royal United Hospital (North Site)</t>
  </si>
  <si>
    <t>New 2</t>
  </si>
  <si>
    <t>New 3</t>
  </si>
  <si>
    <t>Land at Royal United Hospital (South Site)</t>
  </si>
  <si>
    <t>Wid 5</t>
  </si>
  <si>
    <t>Newark House</t>
  </si>
  <si>
    <t>12/01058/FUL</t>
  </si>
  <si>
    <t>St Mary's School</t>
  </si>
  <si>
    <t>08/03370/FUL</t>
  </si>
  <si>
    <t>26/27</t>
  </si>
  <si>
    <t>27/28</t>
  </si>
  <si>
    <t>28/29</t>
  </si>
  <si>
    <t>29/30</t>
  </si>
  <si>
    <t>30/31</t>
  </si>
  <si>
    <t>2030/31</t>
  </si>
  <si>
    <t>22/23 - 26/27</t>
  </si>
  <si>
    <t>23/24 - 27/28</t>
  </si>
  <si>
    <t>24/25 - 28/29</t>
  </si>
  <si>
    <t>MoD Foxhill Mkt</t>
  </si>
  <si>
    <t>MoD Ensleigh Mkt</t>
  </si>
  <si>
    <t>MoD Ensleigh Aff</t>
  </si>
  <si>
    <t xml:space="preserve">MoD Foxhill Aff </t>
  </si>
  <si>
    <t>MoD Warminster Road Mkt</t>
  </si>
  <si>
    <t>MoD Warminster Road Aff</t>
  </si>
  <si>
    <t>Market Delivery</t>
  </si>
  <si>
    <t>Affordable Delivery</t>
  </si>
  <si>
    <t>BWR Crest Phases I-2 Mkt</t>
  </si>
  <si>
    <t>BWR Crest Phases I-2 Aff</t>
  </si>
  <si>
    <t>Holcombe Green, Upper Weston (Aff)</t>
  </si>
  <si>
    <t>Day Crescent, Twerton (Aff)</t>
  </si>
  <si>
    <t>Southlands, Upper Weston (Aff)</t>
  </si>
  <si>
    <t xml:space="preserve">BWR East </t>
  </si>
  <si>
    <t>Marjorie Whimster House (Aff)</t>
  </si>
  <si>
    <t>Sainsbury's , Frome Rd</t>
  </si>
  <si>
    <t>Lambridge Harvester Mkt</t>
  </si>
  <si>
    <t>Lambridge Harvester Aff</t>
  </si>
  <si>
    <t>SHLAA</t>
  </si>
  <si>
    <t>R/O 89-123 Englishcombe Lane Mkt</t>
  </si>
  <si>
    <t>R/O 89-123 Englishcombe Lane Aff</t>
  </si>
  <si>
    <t>Land at Royal United Hospital (North Site) Mkt</t>
  </si>
  <si>
    <t>Land at Royal United Hospital (North Site) Aff</t>
  </si>
  <si>
    <t>Land at Royal United Hospital (South Site) Mkt</t>
  </si>
  <si>
    <t>Land at Royal United Hospital (South Site) Aff</t>
  </si>
  <si>
    <t>Avon Street Car/Coach Parks (Council Owned) Aff</t>
  </si>
  <si>
    <t>Avon Street Car/Coach Parks (Council Owned) Mkt</t>
  </si>
  <si>
    <t>Cattlemarket, Corn Market and Hilton Mkt</t>
  </si>
  <si>
    <t>Cattlemarket, Corn Market and Hilton Aff</t>
  </si>
  <si>
    <t>Manvers Street Aff</t>
  </si>
  <si>
    <t>Hope House, Lansdown Road Mkt</t>
  </si>
  <si>
    <t>Hope House, Lansdown Road Aff</t>
  </si>
  <si>
    <r>
      <t xml:space="preserve">Land to rear of 52 High Street, Aff </t>
    </r>
    <r>
      <rPr>
        <sz val="9"/>
        <color rgb="FF7030A0"/>
        <rFont val="Segoe UI"/>
        <family val="2"/>
      </rPr>
      <t>(Guiness)</t>
    </r>
  </si>
  <si>
    <r>
      <t xml:space="preserve">Cautletts Close </t>
    </r>
    <r>
      <rPr>
        <sz val="9"/>
        <color rgb="FF7030A0"/>
        <rFont val="Segoe UI"/>
        <family val="2"/>
      </rPr>
      <t xml:space="preserve">(David Wilson) </t>
    </r>
  </si>
  <si>
    <t>Cautletts Close Mkt</t>
  </si>
  <si>
    <t>Cautletts Close Aff</t>
  </si>
  <si>
    <t>Former Alcan Factory Mkt</t>
  </si>
  <si>
    <t>Former Alcan Factory Aff</t>
  </si>
  <si>
    <t>Large Sites Built or with Planning Permission</t>
  </si>
  <si>
    <t>Hazel Terrace</t>
  </si>
  <si>
    <t>St Peters Factory, Phase II Mkt</t>
  </si>
  <si>
    <t>MSN.14</t>
  </si>
  <si>
    <t>St Peters Factory, Phase II Extra Care Mkt</t>
  </si>
  <si>
    <r>
      <rPr>
        <sz val="9"/>
        <rFont val="Segoe UI"/>
        <family val="2"/>
      </rPr>
      <t xml:space="preserve">Chilcompton Road II, Aff </t>
    </r>
    <r>
      <rPr>
        <sz val="9"/>
        <color rgb="FF7030A0"/>
        <rFont val="Segoe UI"/>
        <family val="2"/>
      </rPr>
      <t>(Oval Estates)</t>
    </r>
  </si>
  <si>
    <t>Radstock Railway Land Mkt</t>
  </si>
  <si>
    <t>Radstock Railway Land Aff</t>
  </si>
  <si>
    <r>
      <t xml:space="preserve">St Peters Factory, Phase II </t>
    </r>
    <r>
      <rPr>
        <sz val="9"/>
        <color theme="7"/>
        <rFont val="Segoe UI"/>
        <family val="2"/>
      </rPr>
      <t>(Oval Estates)</t>
    </r>
  </si>
  <si>
    <t>West of Twerton Mkt</t>
  </si>
  <si>
    <t>West of Twerton Aff</t>
  </si>
  <si>
    <t xml:space="preserve">Post Office </t>
  </si>
  <si>
    <t xml:space="preserve">Library/Youth Club/ Church Street Car Park </t>
  </si>
  <si>
    <t xml:space="preserve">Fortescue Road </t>
  </si>
  <si>
    <t xml:space="preserve">Coomb End North A </t>
  </si>
  <si>
    <t xml:space="preserve">Clandown Scrap Yard (Bidwells) </t>
  </si>
  <si>
    <t xml:space="preserve">Chesterfield House </t>
  </si>
  <si>
    <t xml:space="preserve">Martins Block </t>
  </si>
  <si>
    <t xml:space="preserve">South Road Car Park </t>
  </si>
  <si>
    <t xml:space="preserve">The Hollies </t>
  </si>
  <si>
    <t>Charltons Furniture</t>
  </si>
  <si>
    <t>Bath Mkt</t>
  </si>
  <si>
    <t>Bath Aff</t>
  </si>
  <si>
    <t>Keynsham Mkt</t>
  </si>
  <si>
    <t>Keynsham Aff</t>
  </si>
  <si>
    <t>Polestar Bovis (1a) Mkt</t>
  </si>
  <si>
    <t>Polestar Bovis (1a) Aff</t>
  </si>
  <si>
    <t>11/03784/RES Pco</t>
  </si>
  <si>
    <t>Polestar  (3 &amp; part 4) Mkt</t>
  </si>
  <si>
    <t>Polestar  (3 &amp; part 4) Aff</t>
  </si>
  <si>
    <r>
      <t xml:space="preserve">Polestar Remainder of Outline PP </t>
    </r>
    <r>
      <rPr>
        <sz val="9"/>
        <color rgb="FF7030A0"/>
        <rFont val="Segoe UI"/>
        <family val="2"/>
      </rPr>
      <t>(Bovis)</t>
    </r>
  </si>
  <si>
    <t>Polestar Remainder of Outline PP</t>
  </si>
  <si>
    <r>
      <t>Polestar (1a)</t>
    </r>
    <r>
      <rPr>
        <b/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</si>
  <si>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r>
      <t>Polestar (1b)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</si>
  <si>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r>
      <t>Polestar</t>
    </r>
    <r>
      <rPr>
        <sz val="9"/>
        <rFont val="Segoe UI"/>
        <family val="2"/>
      </rPr>
      <t xml:space="preserve">  </t>
    </r>
    <r>
      <rPr>
        <b/>
        <sz val="9"/>
        <rFont val="Segoe UI"/>
        <family val="2"/>
      </rPr>
      <t>(3 &amp; part 4)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  <r>
      <rPr>
        <sz val="9"/>
        <rFont val="Segoe UI"/>
        <family val="2"/>
      </rPr>
      <t xml:space="preserve"> </t>
    </r>
  </si>
  <si>
    <r>
      <t xml:space="preserve">Polestar Close Care RC </t>
    </r>
    <r>
      <rPr>
        <sz val="9"/>
        <color rgb="FF7030A0"/>
        <rFont val="Segoe UI"/>
        <family val="2"/>
      </rPr>
      <t>(Bovis)</t>
    </r>
  </si>
  <si>
    <t>Wellow Lane, Peasdown Mkt</t>
  </si>
  <si>
    <t>Wellow Lane, Peasdown Aff</t>
  </si>
  <si>
    <r>
      <rPr>
        <b/>
        <sz val="9"/>
        <rFont val="Segoe UI"/>
        <family val="2"/>
      </rPr>
      <t xml:space="preserve">Wellow Lane, Peasdown </t>
    </r>
    <r>
      <rPr>
        <sz val="9"/>
        <color rgb="FF7030A0"/>
        <rFont val="Segoe UI"/>
        <family val="2"/>
      </rPr>
      <t>(David Wilson)</t>
    </r>
  </si>
  <si>
    <t>Somer Valley Mkt</t>
  </si>
  <si>
    <t>Somer Valley Aff</t>
  </si>
  <si>
    <t>Wheeler &amp; Co, Timsbury Mkt</t>
  </si>
  <si>
    <t>Wheeler &amp; Co, Timsbury Aff</t>
  </si>
  <si>
    <t>Brookside Drive, Farmborough Mkt</t>
  </si>
  <si>
    <t>Brookside Drive, Farmborough Aff</t>
  </si>
  <si>
    <t>Sites beyond HDBs Mkt</t>
  </si>
  <si>
    <t>Sites beyond HDBs Aff</t>
  </si>
  <si>
    <t>Small sites Built</t>
  </si>
  <si>
    <t>Rural Areas Mkt</t>
  </si>
  <si>
    <t>Rural Areas Aff</t>
  </si>
  <si>
    <t>Sleep Lane, Whitchurch Mkt</t>
  </si>
  <si>
    <t>Sleep Lane, Whitchurch Aff</t>
  </si>
  <si>
    <r>
      <t xml:space="preserve">Sleep Lane, Whitchurch </t>
    </r>
    <r>
      <rPr>
        <sz val="9"/>
        <color theme="7"/>
        <rFont val="Segoe UI"/>
        <family val="2"/>
      </rPr>
      <t>(Barratt)</t>
    </r>
  </si>
  <si>
    <t>MSN</t>
  </si>
  <si>
    <t>K10</t>
  </si>
  <si>
    <t>K9</t>
  </si>
  <si>
    <t>K 6</t>
  </si>
  <si>
    <t>K7</t>
  </si>
  <si>
    <t>K8</t>
  </si>
  <si>
    <t xml:space="preserve">Read of 2-20 High Street </t>
  </si>
  <si>
    <t>Longer Term Windfall Allowance</t>
  </si>
  <si>
    <t>5 Year Windfall Allowance</t>
  </si>
  <si>
    <t>Old Bakery, Waterloo Road Mkt</t>
  </si>
  <si>
    <t>Old Bakery, Waterloo Road Aff</t>
  </si>
  <si>
    <t>NR13: Coomb End</t>
  </si>
  <si>
    <t>Knobsbury Lane</t>
  </si>
  <si>
    <t>Delivery</t>
  </si>
  <si>
    <t>Target by end date</t>
  </si>
  <si>
    <t>Built by start date</t>
  </si>
  <si>
    <t>Fairholm Manor (130 Wellsway)</t>
  </si>
  <si>
    <t>East Keynsham Mkt</t>
  </si>
  <si>
    <t>East Keynsham Aff</t>
  </si>
  <si>
    <t>West Keynsham Aff</t>
  </si>
  <si>
    <t>West Keynsham Mkt</t>
  </si>
  <si>
    <t>Hawkeswell Mkt</t>
  </si>
  <si>
    <t>Hawkeswell Aff</t>
  </si>
  <si>
    <r>
      <t xml:space="preserve">Elm Tree Avenue, Aff </t>
    </r>
    <r>
      <rPr>
        <sz val="9"/>
        <color rgb="FF7030A0"/>
        <rFont val="Segoe UI"/>
        <family val="2"/>
      </rPr>
      <t>(Curo)</t>
    </r>
  </si>
  <si>
    <t>Old Pit Yard, Clandown</t>
  </si>
  <si>
    <t xml:space="preserve">SHLAA sites within HDB where development is likley </t>
  </si>
  <si>
    <t>Forecast Delivery</t>
  </si>
  <si>
    <t>MARKET HOUSING</t>
  </si>
  <si>
    <t>Market Cumulative Delivery</t>
  </si>
  <si>
    <t>Affordable Cumulative Delivery</t>
  </si>
  <si>
    <t>AFF HOUSING</t>
  </si>
  <si>
    <t>Rymans Enginnering</t>
  </si>
  <si>
    <t>Bath Press</t>
  </si>
  <si>
    <t>Twerton Park</t>
  </si>
  <si>
    <t>Bath Press Mkt</t>
  </si>
  <si>
    <t>Bath Press Aff</t>
  </si>
  <si>
    <t>Twerton Park Mkt</t>
  </si>
  <si>
    <t>Twerton Park Aff</t>
  </si>
  <si>
    <t xml:space="preserve"> </t>
  </si>
  <si>
    <t>5 Year Housing Supply Period from 13/14</t>
  </si>
  <si>
    <t xml:space="preserve"> 5 Year Housing Supply Period from 13/14</t>
  </si>
  <si>
    <t>Weston Slopes Mkt</t>
  </si>
  <si>
    <t>Weston Slopes Aff</t>
  </si>
  <si>
    <t>Odd Down Plateau Mkt</t>
  </si>
  <si>
    <t>Odd Down Plateau Aff</t>
  </si>
  <si>
    <t>SOMER VALLEY</t>
  </si>
  <si>
    <t>TOTAL HOUSING</t>
  </si>
  <si>
    <t>Royal High Playing Field, Mkt</t>
  </si>
  <si>
    <t>Royal High Playing Field, Aff</t>
  </si>
  <si>
    <t>Fire Station &amp; Riverside</t>
  </si>
  <si>
    <t>Fire Station &amp; Riverside Mkt</t>
  </si>
  <si>
    <t>Fire Station &amp; Riverside Aff</t>
  </si>
  <si>
    <t>Uplands Mkt</t>
  </si>
  <si>
    <t>Uplands Aff</t>
  </si>
  <si>
    <t>NR13: Coomb End Mkt</t>
  </si>
  <si>
    <t>NR13: Coomb End Aff</t>
  </si>
  <si>
    <t>Rymans Enginnering Mkt</t>
  </si>
  <si>
    <t>Rymans Enginnering Aff</t>
  </si>
  <si>
    <t>Boxbury Hill</t>
  </si>
  <si>
    <t>Old Mills</t>
  </si>
  <si>
    <t>RA.2 Mkt</t>
  </si>
  <si>
    <t>RA.2 Aff</t>
  </si>
  <si>
    <t>SW Keynsham Extension</t>
  </si>
  <si>
    <t>South West Keynsham (East) Mkt</t>
  </si>
  <si>
    <t>South West Keynsham (East) Aff</t>
  </si>
  <si>
    <t>South West Keynsham (West) Mkt</t>
  </si>
  <si>
    <t>South West Keynsham (West) Aff</t>
  </si>
  <si>
    <t>West of Keynsham</t>
  </si>
  <si>
    <t xml:space="preserve">Hawkeswell </t>
  </si>
  <si>
    <t>N/a</t>
  </si>
  <si>
    <t xml:space="preserve">High Street </t>
  </si>
  <si>
    <t>K5</t>
  </si>
  <si>
    <t>K11</t>
  </si>
  <si>
    <t>Land at St Francis Road</t>
  </si>
  <si>
    <t>Land at St Francis Road Mkt</t>
  </si>
  <si>
    <t>Land at St Francis Road Aff</t>
  </si>
  <si>
    <t>K14</t>
  </si>
  <si>
    <t>SE Bristol (Whitchurch) Mkt</t>
  </si>
  <si>
    <t>SE Bristol (Whitchurch) Aff</t>
  </si>
  <si>
    <t xml:space="preserve">SE Bristol (Whitchurch) </t>
  </si>
  <si>
    <t>Market Req (ORS)</t>
  </si>
  <si>
    <t>Market Req (LP Backlog)</t>
  </si>
  <si>
    <t>Market Req (Total )</t>
  </si>
  <si>
    <t>Market Progress vs Req</t>
  </si>
  <si>
    <t>Aff Req (ORS)</t>
  </si>
  <si>
    <t>Aff Req (LP Backlog)</t>
  </si>
  <si>
    <t>Aff Progress vs Req</t>
  </si>
  <si>
    <t>Aff Req (Total)</t>
  </si>
  <si>
    <t>Total Req (ORS)</t>
  </si>
  <si>
    <t>Total  Req (LP Backlog)</t>
  </si>
  <si>
    <t>Total Req (Total)</t>
  </si>
  <si>
    <t xml:space="preserve">Total Requirement </t>
  </si>
  <si>
    <t xml:space="preserve">Total Progress vs Req </t>
  </si>
  <si>
    <t>Hicks Gate Max Mkt</t>
  </si>
  <si>
    <t>Hicks Gate Min Mkt</t>
  </si>
  <si>
    <t>Hicks Gate Max Aff</t>
  </si>
  <si>
    <t>Hicks Gate Min Af</t>
  </si>
  <si>
    <t>Field at Horsehoe Walk/Tyning End/Smallcombe Vale</t>
  </si>
  <si>
    <t>2.3ha</t>
  </si>
  <si>
    <t>0.7ha</t>
  </si>
  <si>
    <t>Field to rear of Minster Way Mkt</t>
  </si>
  <si>
    <t>Field to rear of Minster Way Aff</t>
  </si>
  <si>
    <t>West of Twerton*</t>
  </si>
  <si>
    <t>Field to rear of Minster Way*</t>
  </si>
  <si>
    <t>INCOMPLETE LIST OF OPTIONS. FURTHER SITES FROM ASSESSMENTS CAN ALSO BE LISTED</t>
  </si>
  <si>
    <t>Whitchurch Environs Max Mkt</t>
  </si>
  <si>
    <t>Whitchurch Environs Max Aff</t>
  </si>
  <si>
    <t>Whitchurch Environs Mid Mkt</t>
  </si>
  <si>
    <t>Whitchurch Environs Mid Aff</t>
  </si>
  <si>
    <t>650-830</t>
  </si>
  <si>
    <t>750-950</t>
  </si>
  <si>
    <t xml:space="preserve">Green Belt Availablity </t>
  </si>
  <si>
    <t>East of Keynsham (Arup Area A)</t>
  </si>
  <si>
    <t>East of Keynsham (Arup Area B)</t>
  </si>
  <si>
    <t>East of Keynsham (Arup Area C)</t>
  </si>
  <si>
    <t xml:space="preserve">Suitable &amp; Available Green Belt Land </t>
  </si>
  <si>
    <t>195-250</t>
  </si>
  <si>
    <t>455-580</t>
  </si>
  <si>
    <t>225-285</t>
  </si>
  <si>
    <t>525-665</t>
  </si>
  <si>
    <t>300-770</t>
  </si>
  <si>
    <t>90-230</t>
  </si>
  <si>
    <t>210-540</t>
  </si>
  <si>
    <t>400-500</t>
  </si>
  <si>
    <t>120-150</t>
  </si>
  <si>
    <t>280-350</t>
  </si>
  <si>
    <t>Other SHLAA PDL Housing Potential</t>
  </si>
  <si>
    <t>Proposed Green Belt Development</t>
  </si>
  <si>
    <t>Odd Down Mkt</t>
  </si>
  <si>
    <t>Odd Down Aff</t>
  </si>
  <si>
    <t>SW Keynsham Extension Mkt</t>
  </si>
  <si>
    <t>SW Keynsham Extension Aff</t>
  </si>
  <si>
    <t>Uplands</t>
  </si>
  <si>
    <t>West of Keynsham Mkt</t>
  </si>
  <si>
    <t>West of Keynsham Aff</t>
  </si>
  <si>
    <t>Land at Odd Down</t>
  </si>
  <si>
    <t>Lower slopes north of Weston</t>
  </si>
  <si>
    <t>200-300</t>
  </si>
  <si>
    <t>Lower slopes north of Weston Mkt</t>
  </si>
  <si>
    <t>Lower slopes north of Weston Aff</t>
  </si>
  <si>
    <t>Green Belt Availablity (Not suitable marked*)</t>
  </si>
  <si>
    <t>60-90</t>
  </si>
  <si>
    <t>140-210</t>
  </si>
  <si>
    <t>SE BRISTOL GREEN BELT</t>
  </si>
  <si>
    <t>Whichurch Mkt</t>
  </si>
  <si>
    <t>Whichurch Aff</t>
  </si>
  <si>
    <t xml:space="preserve">Proposed GB Develoment at Whitchurch </t>
  </si>
  <si>
    <t>Old Fosse Road</t>
  </si>
  <si>
    <t>Green Belt Availablity where suitability is TBD</t>
  </si>
  <si>
    <t>Combe House</t>
  </si>
  <si>
    <t>Field to rear of Summerhill Road</t>
  </si>
  <si>
    <t>Land at Midford Road/Packhorse Lane</t>
  </si>
  <si>
    <t>2.2ha</t>
  </si>
  <si>
    <t>1.2ha</t>
  </si>
  <si>
    <t>Area II</t>
  </si>
  <si>
    <t>Area III</t>
  </si>
  <si>
    <t>2.5ha</t>
  </si>
  <si>
    <t>2.1ha</t>
  </si>
  <si>
    <t>1.3ha</t>
  </si>
  <si>
    <t>Area I</t>
  </si>
  <si>
    <t>Small Sites with PP @ April 2013</t>
  </si>
  <si>
    <t>Small sites with PP @ April 1st 2013</t>
  </si>
  <si>
    <t>Twt</t>
  </si>
  <si>
    <t>West</t>
  </si>
  <si>
    <t>Hartwells Garage</t>
  </si>
  <si>
    <t>Hartwells Mkt</t>
  </si>
  <si>
    <t>Hartwells Aff</t>
  </si>
  <si>
    <t>RAD.15</t>
  </si>
  <si>
    <t>MSN.10</t>
  </si>
  <si>
    <r>
      <t xml:space="preserve">Land at Fosseway South </t>
    </r>
    <r>
      <rPr>
        <sz val="9"/>
        <color rgb="FF7030A0"/>
        <rFont val="Segoe UI"/>
        <family val="2"/>
      </rPr>
      <t>(Strategic Land Partnerships)</t>
    </r>
  </si>
  <si>
    <t>13/00127/OUT</t>
  </si>
  <si>
    <t>Land at Fosseway South Aff</t>
  </si>
  <si>
    <t>Land at Fosseway South Mkt</t>
  </si>
  <si>
    <t>New.1</t>
  </si>
  <si>
    <t>GF outside HDB Mkt</t>
  </si>
  <si>
    <t>GF outside HDB Aff</t>
  </si>
  <si>
    <t>12/04590/OUT</t>
  </si>
  <si>
    <t>Monger Lane (Taylor Wimpey)</t>
  </si>
  <si>
    <t>#</t>
  </si>
  <si>
    <t>SHLAA sites within HDB where development is too uncertain, meaning that capacity does not form part of identfied supply</t>
  </si>
  <si>
    <t>12/03885/PREAPP</t>
  </si>
  <si>
    <r>
      <t xml:space="preserve">South West Keynsham (East) </t>
    </r>
    <r>
      <rPr>
        <sz val="9"/>
        <color rgb="FF7030A0"/>
        <rFont val="Segoe UI"/>
        <family val="2"/>
      </rPr>
      <t>(Taylor Wimpey)</t>
    </r>
  </si>
  <si>
    <t>13/01780/EOUT</t>
  </si>
  <si>
    <r>
      <t xml:space="preserve">Former Alcan Factory </t>
    </r>
    <r>
      <rPr>
        <sz val="9"/>
        <color rgb="FF7030A0"/>
        <rFont val="Segoe UI"/>
        <family val="2"/>
      </rPr>
      <t>(Linden/Barrett)</t>
    </r>
  </si>
  <si>
    <r>
      <t>Radstock Railway Land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(NRR/Linden)</t>
    </r>
  </si>
  <si>
    <t>13/00004/PADEV</t>
  </si>
  <si>
    <t>11/02432/OUT</t>
  </si>
  <si>
    <t>11/02193/FUL</t>
  </si>
  <si>
    <r>
      <t xml:space="preserve">Brookside Drive, Farmborough </t>
    </r>
    <r>
      <rPr>
        <sz val="9"/>
        <color theme="7"/>
        <rFont val="Segoe UI"/>
        <family val="2"/>
      </rPr>
      <t>(Blue Cedar)</t>
    </r>
  </si>
  <si>
    <r>
      <t xml:space="preserve">Wheeler &amp; Co, Timsbury </t>
    </r>
    <r>
      <rPr>
        <sz val="9"/>
        <color theme="7"/>
        <rFont val="Segoe UI"/>
        <family val="2"/>
      </rPr>
      <t>(Flower &amp; Hayes)</t>
    </r>
  </si>
  <si>
    <t>12/05590/ERES</t>
  </si>
  <si>
    <t xml:space="preserve">06/04013/EFUL </t>
  </si>
  <si>
    <t>12/05387/ERES</t>
  </si>
  <si>
    <t>BWR B17 Mkt</t>
  </si>
  <si>
    <t>BWR B17 Aff</t>
  </si>
  <si>
    <t>BWR  B1 Mkt</t>
  </si>
  <si>
    <t>BWR  B1 Aff</t>
  </si>
  <si>
    <t>12/04976/PREAPP</t>
  </si>
  <si>
    <t>13/00734/FUL &amp; 13/1567/DEM</t>
  </si>
  <si>
    <t>12/00013/PADEV</t>
  </si>
  <si>
    <t>Goldney House, Temple Cloud, Aff (within HDB)</t>
  </si>
  <si>
    <t>Stitchings Shord Lane, Bishop Sutton Mkt</t>
  </si>
  <si>
    <t>Stitchings Shord Lane, Bishop Sutton Aff</t>
  </si>
  <si>
    <t>12/04238/OUT</t>
  </si>
  <si>
    <r>
      <t xml:space="preserve">Stitchings Shord Lane, Bishop Sutton </t>
    </r>
    <r>
      <rPr>
        <sz val="9"/>
        <color theme="7"/>
        <rFont val="Segoe UI"/>
        <family val="2"/>
      </rPr>
      <t>(Edward Ware)</t>
    </r>
  </si>
  <si>
    <t>The Wharf, Clutton</t>
  </si>
  <si>
    <t>The Wharf, Clutton Mkt</t>
  </si>
  <si>
    <t>The Wharf, Clutton Aff</t>
  </si>
  <si>
    <t>Large Site Applications (non Green Belt RA.1s)</t>
  </si>
  <si>
    <r>
      <t xml:space="preserve">MoD Ensleigh - Granville Rd </t>
    </r>
    <r>
      <rPr>
        <sz val="9"/>
        <color theme="7"/>
        <rFont val="Segoe UI"/>
        <family val="2"/>
      </rPr>
      <t>(Skanska)</t>
    </r>
  </si>
  <si>
    <r>
      <t xml:space="preserve">MoD Foxhill </t>
    </r>
    <r>
      <rPr>
        <sz val="9"/>
        <color theme="7"/>
        <rFont val="Segoe UI"/>
        <family val="2"/>
      </rPr>
      <t>(Curo)</t>
    </r>
  </si>
  <si>
    <r>
      <t xml:space="preserve">Hope House, Lansdown Road </t>
    </r>
    <r>
      <rPr>
        <sz val="9"/>
        <color theme="7"/>
        <rFont val="Segoe UI"/>
        <family val="2"/>
      </rPr>
      <t>(Sqaure Bay)</t>
    </r>
  </si>
  <si>
    <t>BWR  Onega Centre</t>
  </si>
  <si>
    <t>BWR  Windsor Bridge Road Mkt</t>
  </si>
  <si>
    <t>BWR  Onega Centre Mkt</t>
  </si>
  <si>
    <t>BWR  Onega Centre Aff</t>
  </si>
  <si>
    <t>Comfortable Place Mkt</t>
  </si>
  <si>
    <t>Comfortable Place Aff</t>
  </si>
  <si>
    <t>Hinton Garage</t>
  </si>
  <si>
    <r>
      <t xml:space="preserve">BWR : B3, B4, B10, B10a, B10b, B7, B8 </t>
    </r>
    <r>
      <rPr>
        <sz val="9"/>
        <color theme="7"/>
        <rFont val="Segoe UI"/>
        <family val="2"/>
      </rPr>
      <t>(Crest)</t>
    </r>
  </si>
  <si>
    <r>
      <t xml:space="preserve">BWR: B1 </t>
    </r>
    <r>
      <rPr>
        <sz val="9"/>
        <color theme="7"/>
        <rFont val="Segoe UI"/>
        <family val="2"/>
      </rPr>
      <t>(Crest)</t>
    </r>
  </si>
  <si>
    <t>BWR Comfortable Place</t>
  </si>
  <si>
    <t>BWR Argos River Frontage</t>
  </si>
  <si>
    <t>BWR Hinton Garage</t>
  </si>
  <si>
    <r>
      <t>MoD Ensleigh - Core Area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>(Spitfire)</t>
    </r>
  </si>
  <si>
    <t>Somerdale Phase 1 Houses Mkt</t>
  </si>
  <si>
    <t>Somerdale Phase 1 Houses Aff</t>
  </si>
  <si>
    <r>
      <rPr>
        <sz val="9"/>
        <rFont val="Segoe UI"/>
        <family val="2"/>
      </rPr>
      <t>Somerdale Phases 3-5</t>
    </r>
    <r>
      <rPr>
        <b/>
        <sz val="9"/>
        <rFont val="Segoe UI"/>
        <family val="2"/>
      </rPr>
      <t xml:space="preserve"> </t>
    </r>
    <r>
      <rPr>
        <sz val="9"/>
        <rFont val="Segoe UI"/>
        <family val="2"/>
      </rPr>
      <t>Mkt</t>
    </r>
  </si>
  <si>
    <t>Somerdale Phases 3-5 Aff</t>
  </si>
  <si>
    <t>Further Land East of Keynsham  Mkt</t>
  </si>
  <si>
    <t>Further Land East of Keynsham Aff</t>
  </si>
  <si>
    <t>Furrther Land East of Keynsham  Mkt</t>
  </si>
  <si>
    <t>Furrther Land East of Keynsham Aff</t>
  </si>
  <si>
    <t>East of Keynsham  Mkt</t>
  </si>
  <si>
    <t>East of Keynsham  Aff</t>
  </si>
  <si>
    <t>Somerdale Phase 2 Block A Mkt</t>
  </si>
  <si>
    <t>Somerdale Phase 2 Block A Aff</t>
  </si>
  <si>
    <r>
      <t xml:space="preserve">Somerdale: Phase 1 Houses </t>
    </r>
    <r>
      <rPr>
        <sz val="9"/>
        <color theme="7"/>
        <rFont val="Segoe UI"/>
        <family val="2"/>
      </rPr>
      <t>(Taylor Wimpey)</t>
    </r>
  </si>
  <si>
    <r>
      <t xml:space="preserve">Somerdale Phase: 2 Block A </t>
    </r>
    <r>
      <rPr>
        <sz val="9"/>
        <color theme="7"/>
        <rFont val="Segoe UI"/>
        <family val="2"/>
      </rPr>
      <t>(Taylor Wimpey)</t>
    </r>
  </si>
  <si>
    <r>
      <t xml:space="preserve">Somerdale: Phases 3-5 </t>
    </r>
    <r>
      <rPr>
        <sz val="9"/>
        <color theme="7"/>
        <rFont val="Segoe UI"/>
        <family val="2"/>
      </rPr>
      <t>(Taylor Wimpey)</t>
    </r>
  </si>
  <si>
    <t>SOMER VALLEY AGGREGATE</t>
  </si>
  <si>
    <t>13/02050/DEM</t>
  </si>
  <si>
    <r>
      <t xml:space="preserve">R/O 89-123 Englishcombe Lane </t>
    </r>
    <r>
      <rPr>
        <sz val="9"/>
        <color theme="7"/>
        <rFont val="Segoe UI"/>
        <family val="2"/>
      </rPr>
      <t>(BANES</t>
    </r>
    <r>
      <rPr>
        <sz val="9"/>
        <rFont val="Segoe UI"/>
        <family val="2"/>
      </rPr>
      <t>)</t>
    </r>
  </si>
  <si>
    <r>
      <t xml:space="preserve">Royal High Playing Field, Ensleigh </t>
    </r>
    <r>
      <rPr>
        <sz val="9"/>
        <color theme="7"/>
        <rFont val="Segoe UI"/>
        <family val="2"/>
      </rPr>
      <t>(Royal High)</t>
    </r>
  </si>
  <si>
    <r>
      <t xml:space="preserve">Avon Street Car/Coach Parks </t>
    </r>
    <r>
      <rPr>
        <sz val="9"/>
        <color theme="7"/>
        <rFont val="Segoe UI"/>
        <family val="2"/>
      </rPr>
      <t>(BANES)</t>
    </r>
  </si>
  <si>
    <r>
      <t xml:space="preserve">MoD Warminster Road </t>
    </r>
    <r>
      <rPr>
        <sz val="9"/>
        <color theme="7"/>
        <rFont val="Segoe UI"/>
        <family val="2"/>
      </rPr>
      <t>(Sqaure Bay et al)</t>
    </r>
  </si>
  <si>
    <r>
      <t>BWR  Windsor Bridge Road</t>
    </r>
    <r>
      <rPr>
        <sz val="9"/>
        <color theme="7"/>
        <rFont val="Segoe UI"/>
        <family val="2"/>
      </rPr>
      <t xml:space="preserve"> </t>
    </r>
  </si>
  <si>
    <t>BWR  Windsor Bridge Road Aff</t>
  </si>
  <si>
    <r>
      <t xml:space="preserve">Lambridge Harvester </t>
    </r>
    <r>
      <rPr>
        <sz val="9"/>
        <color theme="7"/>
        <rFont val="Segoe UI"/>
        <family val="2"/>
      </rPr>
      <t>(Lend Lease)</t>
    </r>
  </si>
  <si>
    <r>
      <t xml:space="preserve">SW Keynsham Extension </t>
    </r>
    <r>
      <rPr>
        <sz val="9"/>
        <color rgb="FF7030A0"/>
        <rFont val="Segoe UI"/>
        <family val="2"/>
      </rPr>
      <t>(Bloor)</t>
    </r>
  </si>
  <si>
    <t>12/00293/FUL</t>
  </si>
  <si>
    <t>12/05658/FUL</t>
  </si>
  <si>
    <t>Rear of 94-96 Temple Street (Pco)</t>
  </si>
  <si>
    <t>Bis 3a</t>
  </si>
  <si>
    <t xml:space="preserve">Bis 2 </t>
  </si>
  <si>
    <t>12/05279/FUL</t>
  </si>
  <si>
    <t xml:space="preserve">Wick Road, Bishop Sutton </t>
  </si>
  <si>
    <t>Manor Road, Saltford</t>
  </si>
  <si>
    <t xml:space="preserve">Maynard Terrace, Clutton </t>
  </si>
  <si>
    <t>12/01882/OUT</t>
  </si>
  <si>
    <t>12/05315/OUT</t>
  </si>
  <si>
    <t>Clu 1</t>
  </si>
  <si>
    <t>Clu 3</t>
  </si>
  <si>
    <t>Sal 1</t>
  </si>
  <si>
    <t>Fre `1</t>
  </si>
  <si>
    <t>From sites adj 4 non-Green Belt RA.1s*</t>
  </si>
  <si>
    <t>From sites adj non-Green Belt  RA.2s#</t>
  </si>
  <si>
    <t>#Non Green Belt RA.2 = 8 villages (120/8 =15 units each)</t>
  </si>
  <si>
    <t>Wht 1</t>
  </si>
  <si>
    <t xml:space="preserve">Current Planning Appeals </t>
  </si>
  <si>
    <t>Notes</t>
  </si>
  <si>
    <t>Green Belt</t>
  </si>
  <si>
    <t>Non GB RA.1</t>
  </si>
  <si>
    <r>
      <t>Polestar</t>
    </r>
    <r>
      <rPr>
        <sz val="9"/>
        <rFont val="Segoe UI"/>
        <family val="2"/>
      </rPr>
      <t xml:space="preserve"> (</t>
    </r>
    <r>
      <rPr>
        <sz val="9"/>
        <color rgb="FF7030A0"/>
        <rFont val="Segoe UI"/>
        <family val="2"/>
      </rPr>
      <t>Barratt)</t>
    </r>
    <r>
      <rPr>
        <b/>
        <sz val="9"/>
        <rFont val="Segoe UI"/>
        <family val="2"/>
      </rPr>
      <t xml:space="preserve"> (120 built pre 2011)</t>
    </r>
  </si>
  <si>
    <t>Welton Bibby &amp; Barron Mkt</t>
  </si>
  <si>
    <t>Welton Bibby &amp; Barron Aff</t>
  </si>
  <si>
    <t>RAD 12</t>
  </si>
  <si>
    <t>Welton Bibby &amp; Barron</t>
  </si>
  <si>
    <t>13/01944/FUL</t>
  </si>
  <si>
    <t>13/01914/FUL</t>
  </si>
  <si>
    <t>Bryant Avenue  Mkt</t>
  </si>
  <si>
    <t>Bryant Avenue Aff</t>
  </si>
  <si>
    <t>Elm Tree Inn Mkt</t>
  </si>
  <si>
    <t>Elm Tree Inn Aff</t>
  </si>
  <si>
    <t>MSN x</t>
  </si>
  <si>
    <t>12/05477/FUL</t>
  </si>
  <si>
    <t>Pea</t>
  </si>
  <si>
    <t>Available and suitable sites (incomplete list)</t>
  </si>
  <si>
    <t>Greenlands Road (Edward Ware)</t>
  </si>
  <si>
    <t>12/02181/FUL</t>
  </si>
  <si>
    <t>12/01454/FUL</t>
  </si>
  <si>
    <t xml:space="preserve">MSN </t>
  </si>
  <si>
    <r>
      <t xml:space="preserve">Towerhurst, Wells Road </t>
    </r>
    <r>
      <rPr>
        <sz val="9"/>
        <color rgb="FF0000FF"/>
        <rFont val="Segoe UI"/>
        <family val="2"/>
      </rPr>
      <t>(Elan Homes)</t>
    </r>
  </si>
  <si>
    <t xml:space="preserve">Manvers Street Mkt </t>
  </si>
  <si>
    <t xml:space="preserve">Cattlemarket, Corn Market and Hilton </t>
  </si>
  <si>
    <r>
      <rPr>
        <b/>
        <sz val="9"/>
        <rFont val="Segoe UI"/>
        <family val="2"/>
      </rPr>
      <t>Manvers Street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(BANES, A&amp;S Cons, Royal Mail)</t>
    </r>
  </si>
  <si>
    <r>
      <t xml:space="preserve">BWR: B5, B6, B10c, B12,B11 B13, B15a, B16  </t>
    </r>
    <r>
      <rPr>
        <sz val="9"/>
        <color theme="7"/>
        <rFont val="Segoe UI"/>
        <family val="2"/>
      </rPr>
      <t>(Crest)</t>
    </r>
  </si>
  <si>
    <t>BWR: Remainder of Secured Land Mkt</t>
  </si>
  <si>
    <r>
      <t>BWR: B17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(Crest)</t>
    </r>
  </si>
  <si>
    <t xml:space="preserve">BWR: Remainder of Secured Land Aff </t>
  </si>
  <si>
    <t xml:space="preserve">Check 1 </t>
  </si>
  <si>
    <t>Check 2</t>
  </si>
  <si>
    <r>
      <t xml:space="preserve">BWR OPA.1 </t>
    </r>
    <r>
      <rPr>
        <sz val="9"/>
        <rFont val="Segoe UI"/>
        <family val="2"/>
      </rPr>
      <t xml:space="preserve">Unsecured Land </t>
    </r>
    <r>
      <rPr>
        <sz val="9"/>
        <color theme="7"/>
        <rFont val="Segoe UI"/>
        <family val="2"/>
      </rPr>
      <t>(Crest)</t>
    </r>
  </si>
  <si>
    <t>BWR OPA.1 Unsecured Land Mkt</t>
  </si>
  <si>
    <t>BWR OPA.1 Unsecured &gt;and Aff</t>
  </si>
  <si>
    <t>Sainsbury's  Proposals Mkt</t>
  </si>
  <si>
    <t>Sainsbury's  Proposals Aff</t>
  </si>
  <si>
    <t>13/00983/EFUL</t>
  </si>
  <si>
    <r>
      <rPr>
        <b/>
        <sz val="9"/>
        <rFont val="Segoe UI"/>
        <family val="2"/>
      </rPr>
      <t>South West Keynsham (West)</t>
    </r>
    <r>
      <rPr>
        <b/>
        <sz val="9"/>
        <color theme="7"/>
        <rFont val="Segoe UI"/>
        <family val="2"/>
      </rPr>
      <t xml:space="preserve"> (</t>
    </r>
    <r>
      <rPr>
        <sz val="9"/>
        <color theme="7"/>
        <rFont val="Segoe UI"/>
        <family val="2"/>
      </rPr>
      <t xml:space="preserve">Barratt) </t>
    </r>
  </si>
  <si>
    <t>Check 1</t>
  </si>
  <si>
    <t>Remaing requirement from GF allocations outside HDB (300 less Fooseway South)</t>
  </si>
  <si>
    <t>Preapp</t>
  </si>
  <si>
    <r>
      <t xml:space="preserve">Old Bakery, Waterloo Road </t>
    </r>
    <r>
      <rPr>
        <sz val="9"/>
        <color rgb="FF7030A0"/>
        <rFont val="Segoe UI"/>
        <family val="2"/>
      </rPr>
      <t>(Curo)</t>
    </r>
  </si>
  <si>
    <r>
      <t>Bryant Avenue</t>
    </r>
    <r>
      <rPr>
        <sz val="9"/>
        <color rgb="FF0000FF"/>
        <rFont val="Segoe UI"/>
        <family val="2"/>
      </rPr>
      <t xml:space="preserve"> (Curo) </t>
    </r>
  </si>
  <si>
    <r>
      <t>Elm Tree Inn</t>
    </r>
    <r>
      <rPr>
        <sz val="9"/>
        <color rgb="FF0000FF"/>
        <rFont val="Segoe UI"/>
        <family val="2"/>
      </rPr>
      <t xml:space="preserve"> (Curo)</t>
    </r>
  </si>
  <si>
    <r>
      <t xml:space="preserve">East of Keynsham </t>
    </r>
    <r>
      <rPr>
        <sz val="9"/>
        <color rgb="FF7030A0"/>
        <rFont val="Segoe UI"/>
        <family val="2"/>
      </rPr>
      <t>(Mactaggert &amp; Mickel)</t>
    </r>
  </si>
  <si>
    <t>Whitchurch Arup Max Option</t>
  </si>
  <si>
    <t xml:space="preserve">Whitchurch Mid Option </t>
  </si>
  <si>
    <t xml:space="preserve">Hicks Gate High Option </t>
  </si>
  <si>
    <t xml:space="preserve">Hicks Gate Low Option </t>
  </si>
  <si>
    <t>The difference between the max and mid option for Whitchurch relates to the availability or otherwise of all the land in the control of Horseworld.</t>
  </si>
  <si>
    <t>*Non Green Belt RA.1 = Clutton, Temple Cloud, Timsbury and Bishop Suttion @ 50 each = 200 units. This figure, less permitted development  at Bishop Sutton (35) and applications at Timbsbury (28) and Clutton (15) = 122</t>
  </si>
  <si>
    <t>Current Planning Appeals at Whitchurch</t>
  </si>
  <si>
    <t>Staunton Lane, Whit (R Hitchins)</t>
  </si>
  <si>
    <t>12/04597/OUT</t>
  </si>
  <si>
    <t>Current Planning Applications at Whitchurch</t>
  </si>
  <si>
    <t>13/02164/OUT</t>
  </si>
  <si>
    <t>Horseworld</t>
  </si>
  <si>
    <t>Actual   %Buffer</t>
  </si>
  <si>
    <t>Market Req Cumulative</t>
  </si>
  <si>
    <t>Aff Req Cumulative</t>
  </si>
  <si>
    <r>
      <rPr>
        <b/>
        <sz val="8"/>
        <color rgb="FF09C362"/>
        <rFont val="Segoe UI"/>
        <family val="2"/>
      </rPr>
      <t>20%</t>
    </r>
    <r>
      <rPr>
        <b/>
        <sz val="8"/>
        <rFont val="Segoe UI"/>
        <family val="2"/>
      </rPr>
      <t xml:space="preserve"> or </t>
    </r>
    <r>
      <rPr>
        <b/>
        <sz val="8"/>
        <color rgb="FF7030A0"/>
        <rFont val="Segoe UI"/>
        <family val="2"/>
      </rPr>
      <t>5%</t>
    </r>
    <r>
      <rPr>
        <b/>
        <sz val="8"/>
        <rFont val="Segoe UI"/>
        <family val="2"/>
      </rPr>
      <t xml:space="preserve"> Buffer</t>
    </r>
  </si>
  <si>
    <t>From this point more market housing will have been delivered by the start of the 5 year supply period than is actaully required by the end of the  5 year supply period</t>
  </si>
  <si>
    <t>Actual %Buffer</t>
  </si>
  <si>
    <t>Actual % Buffer</t>
  </si>
  <si>
    <t>Actual Buffer</t>
  </si>
  <si>
    <r>
      <rPr>
        <b/>
        <sz val="8"/>
        <rFont val="Segoe UI"/>
        <family val="2"/>
      </rPr>
      <t>5yr Req</t>
    </r>
    <r>
      <rPr>
        <b/>
        <sz val="8"/>
        <color rgb="FF09C362"/>
        <rFont val="Segoe UI"/>
        <family val="2"/>
      </rPr>
      <t xml:space="preserve"> </t>
    </r>
    <r>
      <rPr>
        <sz val="8"/>
        <color rgb="FF09C362"/>
        <rFont val="Segoe UI"/>
        <family val="2"/>
      </rPr>
      <t>120%</t>
    </r>
    <r>
      <rPr>
        <b/>
        <sz val="8"/>
        <color rgb="FF09C362"/>
        <rFont val="Segoe UI"/>
        <family val="2"/>
      </rPr>
      <t xml:space="preserve"> </t>
    </r>
    <r>
      <rPr>
        <b/>
        <sz val="8"/>
        <rFont val="Segoe UI"/>
        <family val="2"/>
      </rPr>
      <t>or</t>
    </r>
    <r>
      <rPr>
        <b/>
        <sz val="8"/>
        <color rgb="FF09C362"/>
        <rFont val="Segoe UI"/>
        <family val="2"/>
      </rPr>
      <t xml:space="preserve"> </t>
    </r>
    <r>
      <rPr>
        <sz val="8"/>
        <color rgb="FF7030A0"/>
        <rFont val="Segoe UI"/>
        <family val="2"/>
      </rPr>
      <t>105%</t>
    </r>
  </si>
  <si>
    <t xml:space="preserve">Actual Buffer </t>
  </si>
  <si>
    <t>Required Buffer for 20% or 5%</t>
  </si>
  <si>
    <r>
      <t xml:space="preserve">Required Buffer for </t>
    </r>
    <r>
      <rPr>
        <b/>
        <sz val="8"/>
        <color rgb="FF09C362"/>
        <rFont val="Segoe UI"/>
        <family val="2"/>
      </rPr>
      <t>20%</t>
    </r>
    <r>
      <rPr>
        <b/>
        <sz val="8"/>
        <rFont val="Segoe UI"/>
        <family val="2"/>
      </rPr>
      <t xml:space="preserve"> or </t>
    </r>
    <r>
      <rPr>
        <b/>
        <sz val="8"/>
        <color theme="7"/>
        <rFont val="Segoe UI"/>
        <family val="2"/>
      </rPr>
      <t>5%</t>
    </r>
  </si>
  <si>
    <t>Buffer surplus or deficit</t>
  </si>
  <si>
    <t>Columns used for 5 Year Supply Calculations -Scroll Down</t>
  </si>
  <si>
    <t>From this point more  housing (overall) will have been delivered by the start of the 5 year supply period than is actaully required by the end of the  5 year supply period</t>
  </si>
  <si>
    <t>The difference between the High and Low Option for Hicks  relates which contour bands should be breached on this area.</t>
  </si>
  <si>
    <t>13/xxxxxx/</t>
  </si>
  <si>
    <t>King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</si>
</sst>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9"/>
      <color rgb="FFFF0000"/>
      <name val="Segoe UI"/>
      <family val="2"/>
    </font>
    <font>
      <b/>
      <sz val="9"/>
      <color indexed="57"/>
      <name val="Segoe UI"/>
      <family val="2"/>
    </font>
    <font>
      <b/>
      <sz val="9"/>
      <color indexed="12"/>
      <name val="Segoe UI"/>
      <family val="2"/>
    </font>
    <font>
      <sz val="9"/>
      <color rgb="FFFF0000"/>
      <name val="Segoe UI"/>
      <family val="2"/>
    </font>
    <font>
      <sz val="9"/>
      <color indexed="8"/>
      <name val="Segoe UI"/>
      <family val="2"/>
    </font>
    <font>
      <b/>
      <sz val="9"/>
      <color theme="1"/>
      <name val="Segoe UI"/>
      <family val="2"/>
    </font>
    <font>
      <b/>
      <sz val="9"/>
      <color indexed="11"/>
      <name val="Segoe UI"/>
      <family val="2"/>
    </font>
    <font>
      <sz val="9"/>
      <color theme="1"/>
      <name val="Segoe UI"/>
      <family val="2"/>
    </font>
    <font>
      <b/>
      <sz val="9"/>
      <color indexed="8"/>
      <name val="Segoe UI"/>
      <family val="2"/>
    </font>
    <font>
      <b/>
      <sz val="9"/>
      <color rgb="FF00B050"/>
      <name val="Segoe UI"/>
      <family val="2"/>
    </font>
    <font>
      <b/>
      <sz val="9"/>
      <color indexed="10"/>
      <name val="Segoe UI"/>
      <family val="2"/>
    </font>
    <font>
      <sz val="9"/>
      <color indexed="20"/>
      <name val="Segoe UI"/>
      <family val="2"/>
    </font>
    <font>
      <sz val="9"/>
      <color rgb="FF7030A0"/>
      <name val="Segoe UI"/>
      <family val="2"/>
    </font>
    <font>
      <b/>
      <sz val="9"/>
      <color rgb="FF0000FF"/>
      <name val="Segoe UI"/>
      <family val="2"/>
    </font>
    <font>
      <sz val="9"/>
      <color indexed="61"/>
      <name val="Segoe UI"/>
      <family val="2"/>
    </font>
    <font>
      <b/>
      <i/>
      <sz val="9"/>
      <color rgb="FF0000FF"/>
      <name val="Segoe UI"/>
      <family val="2"/>
    </font>
    <font>
      <b/>
      <i/>
      <sz val="9"/>
      <color rgb="FFFF0000"/>
      <name val="Segoe UI"/>
      <family val="2"/>
    </font>
    <font>
      <i/>
      <sz val="9"/>
      <color rgb="FF0000FF"/>
      <name val="Segoe UI"/>
      <family val="2"/>
    </font>
    <font>
      <b/>
      <u/>
      <sz val="9"/>
      <name val="Segoe UI"/>
      <family val="2"/>
    </font>
    <font>
      <sz val="9"/>
      <color theme="7"/>
      <name val="Segoe UI"/>
      <family val="2"/>
    </font>
    <font>
      <b/>
      <sz val="9"/>
      <color rgb="FF7030A0"/>
      <name val="Segoe UI"/>
      <family val="2"/>
    </font>
    <font>
      <b/>
      <u/>
      <sz val="9"/>
      <color rgb="FF7030A0"/>
      <name val="Segoe UI"/>
      <family val="2"/>
    </font>
    <font>
      <sz val="9"/>
      <color indexed="57"/>
      <name val="Segoe UI"/>
      <family val="2"/>
    </font>
    <font>
      <sz val="9"/>
      <color rgb="FF00B050"/>
      <name val="Segoe UI"/>
      <family val="2"/>
    </font>
    <font>
      <sz val="9"/>
      <color rgb="FF0000FF"/>
      <name val="Segoe UI"/>
      <family val="2"/>
    </font>
    <font>
      <b/>
      <sz val="8"/>
      <color indexed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8"/>
      <color rgb="FFFF0000"/>
      <name val="Segoe UI"/>
      <family val="2"/>
    </font>
    <font>
      <sz val="8"/>
      <color rgb="FFFF0000"/>
      <name val="Segoe UI"/>
      <family val="2"/>
    </font>
    <font>
      <sz val="8"/>
      <color rgb="FF0000FF"/>
      <name val="Segoe UI"/>
      <family val="2"/>
    </font>
    <font>
      <b/>
      <sz val="8"/>
      <color rgb="FF0000FF"/>
      <name val="Segoe UI"/>
      <family val="2"/>
    </font>
    <font>
      <b/>
      <sz val="8"/>
      <color theme="1"/>
      <name val="Segoe UI"/>
      <family val="2"/>
    </font>
    <font>
      <b/>
      <sz val="9"/>
      <color rgb="FF00CC66"/>
      <name val="Segoe UI"/>
      <family val="2"/>
    </font>
    <font>
      <b/>
      <sz val="9"/>
      <color theme="7"/>
      <name val="Segoe UI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u/>
      <sz val="9"/>
      <name val="Segoe UI"/>
      <family val="2"/>
    </font>
    <font>
      <b/>
      <sz val="8"/>
      <color rgb="FF09C362"/>
      <name val="Segoe UI"/>
      <family val="2"/>
    </font>
    <font>
      <b/>
      <sz val="8"/>
      <color rgb="FF7030A0"/>
      <name val="Segoe UI"/>
      <family val="2"/>
    </font>
    <font>
      <sz val="8"/>
      <color rgb="FF09C362"/>
      <name val="Segoe UI"/>
      <family val="2"/>
    </font>
    <font>
      <sz val="8"/>
      <color rgb="FF7030A0"/>
      <name val="Segoe UI"/>
      <family val="2"/>
    </font>
    <font>
      <b/>
      <sz val="8"/>
      <color theme="7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9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Border="1"/>
    <xf numFmtId="0" fontId="5" fillId="0" borderId="18" xfId="0" applyFont="1" applyBorder="1"/>
    <xf numFmtId="0" fontId="6" fillId="0" borderId="4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right" vertical="top"/>
    </xf>
    <xf numFmtId="49" fontId="7" fillId="0" borderId="2" xfId="0" applyNumberFormat="1" applyFont="1" applyFill="1" applyBorder="1" applyAlignment="1">
      <alignment horizontal="right" vertical="top"/>
    </xf>
    <xf numFmtId="0" fontId="6" fillId="4" borderId="2" xfId="0" applyFont="1" applyFill="1" applyBorder="1" applyAlignment="1">
      <alignment horizontal="right" vertical="top"/>
    </xf>
    <xf numFmtId="0" fontId="6" fillId="4" borderId="3" xfId="0" applyFont="1" applyFill="1" applyBorder="1" applyAlignment="1">
      <alignment horizontal="right" vertical="top"/>
    </xf>
    <xf numFmtId="16" fontId="6" fillId="4" borderId="2" xfId="0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6" xfId="0" applyFont="1" applyFill="1" applyBorder="1" applyAlignment="1">
      <alignment horizontal="right" vertical="top"/>
    </xf>
    <xf numFmtId="49" fontId="7" fillId="0" borderId="7" xfId="0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horizontal="right" vertical="top"/>
    </xf>
    <xf numFmtId="0" fontId="6" fillId="4" borderId="8" xfId="0" applyFont="1" applyFill="1" applyBorder="1" applyAlignment="1">
      <alignment horizontal="right" vertical="top"/>
    </xf>
    <xf numFmtId="16" fontId="6" fillId="4" borderId="7" xfId="0" applyNumberFormat="1" applyFont="1" applyFill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5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right" vertical="top"/>
    </xf>
    <xf numFmtId="0" fontId="9" fillId="4" borderId="0" xfId="0" applyFont="1" applyFill="1" applyBorder="1" applyAlignment="1">
      <alignment horizontal="right" vertical="top"/>
    </xf>
    <xf numFmtId="0" fontId="9" fillId="4" borderId="9" xfId="0" applyFont="1" applyFill="1" applyBorder="1" applyAlignment="1">
      <alignment horizontal="right" vertical="top"/>
    </xf>
    <xf numFmtId="0" fontId="9" fillId="0" borderId="16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6" fillId="4" borderId="0" xfId="0" applyFont="1" applyFill="1" applyBorder="1" applyAlignment="1">
      <alignment horizontal="right" vertical="top"/>
    </xf>
    <xf numFmtId="0" fontId="6" fillId="4" borderId="9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top"/>
    </xf>
    <xf numFmtId="0" fontId="6" fillId="0" borderId="18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5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right" vertical="top"/>
    </xf>
    <xf numFmtId="1" fontId="6" fillId="4" borderId="0" xfId="0" applyNumberFormat="1" applyFont="1" applyFill="1" applyBorder="1" applyAlignment="1">
      <alignment horizontal="right" vertical="top"/>
    </xf>
    <xf numFmtId="1" fontId="6" fillId="4" borderId="9" xfId="0" applyNumberFormat="1" applyFont="1" applyFill="1" applyBorder="1" applyAlignment="1">
      <alignment horizontal="right" vertical="top"/>
    </xf>
    <xf numFmtId="1" fontId="6" fillId="0" borderId="0" xfId="0" applyNumberFormat="1" applyFont="1" applyFill="1" applyBorder="1" applyAlignment="1">
      <alignment horizontal="right" vertical="top"/>
    </xf>
    <xf numFmtId="1" fontId="6" fillId="0" borderId="18" xfId="0" applyNumberFormat="1" applyFont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4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horizontal="right" vertical="top"/>
    </xf>
    <xf numFmtId="0" fontId="5" fillId="0" borderId="20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0" xfId="0" applyFont="1" applyFill="1" applyBorder="1" applyAlignment="1">
      <alignment horizontal="right" vertical="top"/>
    </xf>
    <xf numFmtId="0" fontId="6" fillId="4" borderId="18" xfId="0" applyFont="1" applyFill="1" applyBorder="1" applyAlignment="1">
      <alignment horizontal="right" vertical="top"/>
    </xf>
    <xf numFmtId="0" fontId="5" fillId="0" borderId="20" xfId="0" applyFont="1" applyFill="1" applyBorder="1" applyAlignment="1">
      <alignment horizontal="right" vertical="top"/>
    </xf>
    <xf numFmtId="0" fontId="10" fillId="0" borderId="19" xfId="0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 vertical="top"/>
    </xf>
    <xf numFmtId="0" fontId="6" fillId="0" borderId="0" xfId="0" applyFont="1"/>
    <xf numFmtId="0" fontId="6" fillId="0" borderId="0" xfId="0" applyFont="1" applyBorder="1"/>
    <xf numFmtId="0" fontId="5" fillId="0" borderId="5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top"/>
    </xf>
    <xf numFmtId="0" fontId="5" fillId="4" borderId="18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4" borderId="0" xfId="0" applyFont="1" applyFill="1" applyAlignment="1">
      <alignment horizontal="right" vertical="top"/>
    </xf>
    <xf numFmtId="0" fontId="5" fillId="4" borderId="9" xfId="0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1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0" fontId="11" fillId="0" borderId="5" xfId="0" applyFont="1" applyBorder="1" applyAlignment="1">
      <alignment horizontal="left" vertical="top"/>
    </xf>
    <xf numFmtId="0" fontId="11" fillId="0" borderId="5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right" vertical="top"/>
    </xf>
    <xf numFmtId="0" fontId="13" fillId="4" borderId="0" xfId="0" applyFont="1" applyFill="1" applyBorder="1" applyAlignment="1">
      <alignment horizontal="right" vertical="top"/>
    </xf>
    <xf numFmtId="0" fontId="13" fillId="0" borderId="0" xfId="0" applyFont="1" applyBorder="1" applyAlignment="1">
      <alignment horizontal="right" vertical="top"/>
    </xf>
    <xf numFmtId="0" fontId="13" fillId="0" borderId="9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4" borderId="14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3" fillId="0" borderId="18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5" fillId="0" borderId="14" xfId="0" applyFont="1" applyFill="1" applyBorder="1" applyAlignment="1">
      <alignment horizontal="right" vertical="top"/>
    </xf>
    <xf numFmtId="0" fontId="5" fillId="0" borderId="5" xfId="0" applyFont="1" applyBorder="1" applyAlignment="1">
      <alignment horizontal="left" vertical="top" wrapText="1"/>
    </xf>
    <xf numFmtId="0" fontId="5" fillId="0" borderId="18" xfId="0" applyFont="1" applyFill="1" applyBorder="1" applyAlignment="1">
      <alignment horizontal="right" vertical="top"/>
    </xf>
    <xf numFmtId="0" fontId="5" fillId="0" borderId="19" xfId="0" applyFont="1" applyFill="1" applyBorder="1" applyAlignment="1">
      <alignment horizontal="right" vertical="top"/>
    </xf>
    <xf numFmtId="0" fontId="5" fillId="0" borderId="11" xfId="0" applyFont="1" applyBorder="1"/>
    <xf numFmtId="0" fontId="5" fillId="0" borderId="7" xfId="0" applyFont="1" applyFill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1" fontId="5" fillId="0" borderId="0" xfId="0" applyNumberFormat="1" applyFont="1"/>
    <xf numFmtId="1" fontId="5" fillId="0" borderId="20" xfId="0" applyNumberFormat="1" applyFont="1" applyFill="1" applyBorder="1" applyAlignment="1">
      <alignment horizontal="right" vertical="top"/>
    </xf>
    <xf numFmtId="1" fontId="5" fillId="4" borderId="18" xfId="0" applyNumberFormat="1" applyFont="1" applyFill="1" applyBorder="1" applyAlignment="1">
      <alignment horizontal="right" vertical="top"/>
    </xf>
    <xf numFmtId="1" fontId="5" fillId="4" borderId="0" xfId="0" applyNumberFormat="1" applyFont="1" applyFill="1" applyBorder="1" applyAlignment="1">
      <alignment horizontal="right" vertical="top"/>
    </xf>
    <xf numFmtId="0" fontId="5" fillId="0" borderId="20" xfId="0" applyFont="1" applyFill="1" applyBorder="1" applyAlignment="1">
      <alignment horizontal="left" vertical="top"/>
    </xf>
    <xf numFmtId="1" fontId="5" fillId="0" borderId="0" xfId="0" applyNumberFormat="1" applyFont="1" applyFill="1" applyAlignment="1">
      <alignment horizontal="right" vertical="top"/>
    </xf>
    <xf numFmtId="1" fontId="5" fillId="0" borderId="18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right" vertical="top"/>
    </xf>
    <xf numFmtId="1" fontId="5" fillId="0" borderId="0" xfId="0" applyNumberFormat="1" applyFont="1" applyFill="1"/>
    <xf numFmtId="1" fontId="5" fillId="0" borderId="18" xfId="0" applyNumberFormat="1" applyFont="1" applyFill="1" applyBorder="1"/>
    <xf numFmtId="0" fontId="5" fillId="4" borderId="0" xfId="0" applyFont="1" applyFill="1"/>
    <xf numFmtId="0" fontId="5" fillId="0" borderId="19" xfId="0" applyFont="1" applyBorder="1"/>
    <xf numFmtId="0" fontId="5" fillId="4" borderId="0" xfId="0" applyFont="1" applyFill="1" applyBorder="1"/>
    <xf numFmtId="0" fontId="5" fillId="4" borderId="18" xfId="0" applyFont="1" applyFill="1" applyBorder="1"/>
    <xf numFmtId="1" fontId="5" fillId="0" borderId="0" xfId="0" applyNumberFormat="1" applyFont="1" applyAlignment="1">
      <alignment horizontal="right" vertical="top"/>
    </xf>
    <xf numFmtId="1" fontId="6" fillId="0" borderId="0" xfId="0" applyNumberFormat="1" applyFont="1" applyAlignment="1">
      <alignment horizontal="right" vertical="top"/>
    </xf>
    <xf numFmtId="1" fontId="5" fillId="0" borderId="19" xfId="0" applyNumberFormat="1" applyFont="1" applyBorder="1" applyAlignment="1">
      <alignment horizontal="right" vertical="top"/>
    </xf>
    <xf numFmtId="1" fontId="5" fillId="0" borderId="0" xfId="0" applyNumberFormat="1" applyFont="1" applyBorder="1" applyAlignment="1">
      <alignment horizontal="right" vertical="top"/>
    </xf>
    <xf numFmtId="1" fontId="5" fillId="0" borderId="18" xfId="0" applyNumberFormat="1" applyFont="1" applyBorder="1" applyAlignment="1">
      <alignment horizontal="right" vertical="top"/>
    </xf>
    <xf numFmtId="1" fontId="9" fillId="0" borderId="5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7" fillId="0" borderId="15" xfId="0" applyFont="1" applyFill="1" applyBorder="1" applyAlignment="1">
      <alignment horizontal="right" vertical="top"/>
    </xf>
    <xf numFmtId="0" fontId="6" fillId="0" borderId="7" xfId="0" applyFont="1" applyFill="1" applyBorder="1"/>
    <xf numFmtId="0" fontId="6" fillId="0" borderId="8" xfId="0" applyFont="1" applyFill="1" applyBorder="1"/>
    <xf numFmtId="0" fontId="5" fillId="4" borderId="7" xfId="0" applyFont="1" applyFill="1" applyBorder="1" applyAlignment="1">
      <alignment horizontal="right" vertical="top"/>
    </xf>
    <xf numFmtId="0" fontId="5" fillId="4" borderId="8" xfId="0" applyFont="1" applyFill="1" applyBorder="1" applyAlignment="1">
      <alignment horizontal="right" vertical="top"/>
    </xf>
    <xf numFmtId="0" fontId="5" fillId="0" borderId="7" xfId="0" applyFont="1" applyBorder="1"/>
    <xf numFmtId="0" fontId="5" fillId="0" borderId="8" xfId="0" applyFont="1" applyBorder="1"/>
    <xf numFmtId="0" fontId="6" fillId="0" borderId="6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right" vertical="top"/>
    </xf>
    <xf numFmtId="0" fontId="12" fillId="4" borderId="8" xfId="0" applyFont="1" applyFill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20" xfId="0" applyFont="1" applyFill="1" applyBorder="1" applyAlignment="1">
      <alignment horizontal="right" vertical="top" wrapText="1"/>
    </xf>
    <xf numFmtId="0" fontId="5" fillId="0" borderId="20" xfId="0" applyFont="1" applyFill="1" applyBorder="1"/>
    <xf numFmtId="0" fontId="5" fillId="0" borderId="0" xfId="0" applyFont="1" applyFill="1"/>
    <xf numFmtId="0" fontId="5" fillId="0" borderId="6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1" fontId="6" fillId="0" borderId="6" xfId="0" applyNumberFormat="1" applyFont="1" applyFill="1" applyBorder="1" applyAlignment="1">
      <alignment horizontal="right" vertical="top"/>
    </xf>
    <xf numFmtId="1" fontId="6" fillId="0" borderId="7" xfId="0" applyNumberFormat="1" applyFont="1" applyFill="1" applyBorder="1" applyAlignment="1">
      <alignment horizontal="right" vertical="top"/>
    </xf>
    <xf numFmtId="1" fontId="6" fillId="4" borderId="7" xfId="0" applyNumberFormat="1" applyFont="1" applyFill="1" applyBorder="1" applyAlignment="1">
      <alignment horizontal="right" vertical="top"/>
    </xf>
    <xf numFmtId="1" fontId="6" fillId="4" borderId="8" xfId="0" applyNumberFormat="1" applyFont="1" applyFill="1" applyBorder="1" applyAlignment="1">
      <alignment horizontal="right" vertical="top"/>
    </xf>
    <xf numFmtId="1" fontId="6" fillId="0" borderId="7" xfId="0" applyNumberFormat="1" applyFont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top"/>
    </xf>
    <xf numFmtId="1" fontId="6" fillId="0" borderId="7" xfId="0" applyNumberFormat="1" applyFont="1" applyBorder="1"/>
    <xf numFmtId="1" fontId="6" fillId="0" borderId="8" xfId="0" applyNumberFormat="1" applyFont="1" applyBorder="1"/>
    <xf numFmtId="1" fontId="5" fillId="4" borderId="19" xfId="0" applyNumberFormat="1" applyFont="1" applyFill="1" applyBorder="1" applyAlignment="1">
      <alignment horizontal="right" vertical="top"/>
    </xf>
    <xf numFmtId="1" fontId="5" fillId="0" borderId="0" xfId="0" applyNumberFormat="1" applyFont="1" applyBorder="1"/>
    <xf numFmtId="1" fontId="5" fillId="0" borderId="18" xfId="0" applyNumberFormat="1" applyFont="1" applyBorder="1"/>
    <xf numFmtId="1" fontId="6" fillId="0" borderId="0" xfId="0" applyNumberFormat="1" applyFont="1" applyBorder="1" applyAlignment="1">
      <alignment horizontal="right" vertical="top"/>
    </xf>
    <xf numFmtId="1" fontId="6" fillId="0" borderId="0" xfId="0" applyNumberFormat="1" applyFont="1" applyBorder="1"/>
    <xf numFmtId="1" fontId="6" fillId="0" borderId="18" xfId="0" applyNumberFormat="1" applyFont="1" applyBorder="1"/>
    <xf numFmtId="1" fontId="6" fillId="4" borderId="18" xfId="0" applyNumberFormat="1" applyFont="1" applyFill="1" applyBorder="1" applyAlignment="1">
      <alignment horizontal="right" vertical="top"/>
    </xf>
    <xf numFmtId="1" fontId="6" fillId="4" borderId="0" xfId="0" applyNumberFormat="1" applyFont="1" applyFill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5" fillId="0" borderId="2" xfId="0" applyFont="1" applyBorder="1"/>
    <xf numFmtId="0" fontId="5" fillId="0" borderId="3" xfId="0" applyFont="1" applyBorder="1"/>
    <xf numFmtId="0" fontId="5" fillId="0" borderId="14" xfId="0" applyFont="1" applyBorder="1"/>
    <xf numFmtId="0" fontId="5" fillId="0" borderId="13" xfId="0" applyFont="1" applyFill="1" applyBorder="1"/>
    <xf numFmtId="1" fontId="5" fillId="0" borderId="5" xfId="0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1" fontId="6" fillId="0" borderId="20" xfId="0" applyNumberFormat="1" applyFont="1" applyFill="1" applyBorder="1" applyAlignment="1">
      <alignment horizontal="right" vertical="top"/>
    </xf>
    <xf numFmtId="0" fontId="15" fillId="0" borderId="6" xfId="0" applyFont="1" applyFill="1" applyBorder="1" applyAlignment="1">
      <alignment horizontal="right" vertical="top"/>
    </xf>
    <xf numFmtId="0" fontId="5" fillId="0" borderId="13" xfId="0" applyFont="1" applyBorder="1" applyAlignment="1">
      <alignment horizontal="left" vertical="top"/>
    </xf>
    <xf numFmtId="0" fontId="16" fillId="0" borderId="13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right" vertical="top" wrapText="1"/>
    </xf>
    <xf numFmtId="0" fontId="5" fillId="0" borderId="10" xfId="0" applyFont="1" applyFill="1" applyBorder="1" applyAlignment="1">
      <alignment horizontal="right" vertical="top" wrapText="1"/>
    </xf>
    <xf numFmtId="0" fontId="5" fillId="4" borderId="10" xfId="0" applyFont="1" applyFill="1" applyBorder="1" applyAlignment="1">
      <alignment horizontal="right" vertical="top"/>
    </xf>
    <xf numFmtId="0" fontId="5" fillId="4" borderId="11" xfId="0" applyFont="1" applyFill="1" applyBorder="1" applyAlignment="1">
      <alignment horizontal="right" vertical="top"/>
    </xf>
    <xf numFmtId="0" fontId="16" fillId="0" borderId="10" xfId="0" applyFont="1" applyBorder="1" applyAlignment="1">
      <alignment horizontal="right" vertical="top"/>
    </xf>
    <xf numFmtId="0" fontId="16" fillId="0" borderId="12" xfId="0" applyFont="1" applyBorder="1" applyAlignment="1">
      <alignment horizontal="right" vertical="top"/>
    </xf>
    <xf numFmtId="0" fontId="16" fillId="0" borderId="11" xfId="0" applyFont="1" applyBorder="1" applyAlignment="1">
      <alignment horizontal="right" vertical="top"/>
    </xf>
    <xf numFmtId="1" fontId="13" fillId="0" borderId="0" xfId="0" applyNumberFormat="1" applyFont="1" applyBorder="1" applyAlignment="1">
      <alignment horizontal="right" vertical="top"/>
    </xf>
    <xf numFmtId="0" fontId="5" fillId="0" borderId="10" xfId="0" applyFont="1" applyBorder="1"/>
    <xf numFmtId="49" fontId="6" fillId="0" borderId="1" xfId="0" applyNumberFormat="1" applyFont="1" applyFill="1" applyBorder="1" applyAlignment="1">
      <alignment horizontal="right" vertical="top"/>
    </xf>
    <xf numFmtId="16" fontId="6" fillId="4" borderId="1" xfId="0" applyNumberFormat="1" applyFont="1" applyFill="1" applyBorder="1" applyAlignment="1">
      <alignment horizontal="right" vertical="top"/>
    </xf>
    <xf numFmtId="49" fontId="6" fillId="0" borderId="15" xfId="0" applyNumberFormat="1" applyFont="1" applyFill="1" applyBorder="1" applyAlignment="1">
      <alignment horizontal="right" vertical="top"/>
    </xf>
    <xf numFmtId="16" fontId="6" fillId="4" borderId="15" xfId="0" applyNumberFormat="1" applyFont="1" applyFill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16" fillId="0" borderId="0" xfId="0" applyFont="1" applyBorder="1" applyAlignment="1">
      <alignment vertical="top"/>
    </xf>
    <xf numFmtId="0" fontId="16" fillId="0" borderId="18" xfId="0" applyFont="1" applyBorder="1" applyAlignment="1">
      <alignment vertical="top"/>
    </xf>
    <xf numFmtId="3" fontId="9" fillId="0" borderId="5" xfId="0" applyNumberFormat="1" applyFont="1" applyBorder="1" applyAlignment="1">
      <alignment horizontal="right" vertical="top"/>
    </xf>
    <xf numFmtId="0" fontId="9" fillId="4" borderId="14" xfId="0" applyFont="1" applyFill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3" fontId="5" fillId="0" borderId="19" xfId="0" applyNumberFormat="1" applyFont="1" applyBorder="1"/>
    <xf numFmtId="3" fontId="5" fillId="0" borderId="0" xfId="0" applyNumberFormat="1" applyFont="1" applyBorder="1"/>
    <xf numFmtId="0" fontId="6" fillId="0" borderId="5" xfId="0" applyFont="1" applyBorder="1" applyAlignment="1">
      <alignment horizontal="right" vertical="top"/>
    </xf>
    <xf numFmtId="1" fontId="6" fillId="0" borderId="14" xfId="0" applyNumberFormat="1" applyFont="1" applyBorder="1" applyAlignment="1">
      <alignment horizontal="right" vertical="top"/>
    </xf>
    <xf numFmtId="1" fontId="6" fillId="0" borderId="9" xfId="0" applyNumberFormat="1" applyFont="1" applyBorder="1" applyAlignment="1">
      <alignment horizontal="right" vertical="top"/>
    </xf>
    <xf numFmtId="3" fontId="6" fillId="0" borderId="5" xfId="0" applyNumberFormat="1" applyFont="1" applyBorder="1" applyAlignment="1">
      <alignment horizontal="right" vertical="top"/>
    </xf>
    <xf numFmtId="49" fontId="7" fillId="0" borderId="0" xfId="0" applyNumberFormat="1" applyFont="1" applyFill="1" applyBorder="1" applyAlignment="1">
      <alignment horizontal="right" vertical="top"/>
    </xf>
    <xf numFmtId="16" fontId="6" fillId="4" borderId="14" xfId="0" applyNumberFormat="1" applyFont="1" applyFill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4" borderId="15" xfId="0" applyFont="1" applyFill="1" applyBorder="1" applyAlignment="1">
      <alignment horizontal="right" vertical="top"/>
    </xf>
    <xf numFmtId="3" fontId="5" fillId="0" borderId="15" xfId="0" applyNumberFormat="1" applyFont="1" applyBorder="1"/>
    <xf numFmtId="3" fontId="5" fillId="0" borderId="7" xfId="0" applyNumberFormat="1" applyFont="1" applyBorder="1"/>
    <xf numFmtId="0" fontId="10" fillId="0" borderId="0" xfId="0" applyFont="1" applyFill="1" applyAlignment="1">
      <alignment horizontal="right" vertical="top"/>
    </xf>
    <xf numFmtId="1" fontId="5" fillId="4" borderId="0" xfId="0" applyNumberFormat="1" applyFont="1" applyFill="1" applyAlignment="1">
      <alignment horizontal="right" vertical="top"/>
    </xf>
    <xf numFmtId="0" fontId="5" fillId="0" borderId="20" xfId="0" applyFont="1" applyBorder="1" applyAlignment="1">
      <alignment horizontal="right" vertical="top"/>
    </xf>
    <xf numFmtId="0" fontId="5" fillId="0" borderId="14" xfId="0" applyFont="1" applyBorder="1" applyAlignment="1">
      <alignment horizontal="right" vertical="top"/>
    </xf>
    <xf numFmtId="0" fontId="10" fillId="0" borderId="14" xfId="0" applyFont="1" applyFill="1" applyBorder="1" applyAlignment="1">
      <alignment horizontal="right" vertical="top"/>
    </xf>
    <xf numFmtId="0" fontId="10" fillId="0" borderId="15" xfId="0" applyFont="1" applyFill="1" applyBorder="1" applyAlignment="1">
      <alignment horizontal="right" vertical="top"/>
    </xf>
    <xf numFmtId="0" fontId="5" fillId="0" borderId="19" xfId="0" applyFont="1" applyBorder="1" applyAlignment="1">
      <alignment horizontal="right" vertical="top"/>
    </xf>
    <xf numFmtId="1" fontId="5" fillId="4" borderId="14" xfId="0" applyNumberFormat="1" applyFont="1" applyFill="1" applyBorder="1" applyAlignment="1">
      <alignment horizontal="right" vertical="top"/>
    </xf>
    <xf numFmtId="1" fontId="5" fillId="0" borderId="9" xfId="0" applyNumberFormat="1" applyFont="1" applyBorder="1" applyAlignment="1">
      <alignment horizontal="right" vertical="top"/>
    </xf>
    <xf numFmtId="0" fontId="5" fillId="4" borderId="19" xfId="0" applyFont="1" applyFill="1" applyBorder="1" applyAlignment="1">
      <alignment horizontal="right" vertical="top"/>
    </xf>
    <xf numFmtId="0" fontId="17" fillId="4" borderId="7" xfId="0" applyFont="1" applyFill="1" applyBorder="1" applyAlignment="1">
      <alignment horizontal="right" vertical="top"/>
    </xf>
    <xf numFmtId="0" fontId="5" fillId="4" borderId="15" xfId="0" applyFont="1" applyFill="1" applyBorder="1" applyAlignment="1">
      <alignment horizontal="right" vertical="top"/>
    </xf>
    <xf numFmtId="1" fontId="7" fillId="0" borderId="15" xfId="0" applyNumberFormat="1" applyFont="1" applyFill="1" applyBorder="1" applyAlignment="1">
      <alignment horizontal="right" vertical="top"/>
    </xf>
    <xf numFmtId="0" fontId="7" fillId="0" borderId="14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right" vertical="top"/>
    </xf>
    <xf numFmtId="3" fontId="5" fillId="0" borderId="14" xfId="0" applyNumberFormat="1" applyFont="1" applyBorder="1"/>
    <xf numFmtId="0" fontId="6" fillId="0" borderId="14" xfId="0" applyFont="1" applyBorder="1" applyAlignment="1">
      <alignment horizontal="right" vertical="top"/>
    </xf>
    <xf numFmtId="0" fontId="11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7" fillId="0" borderId="19" xfId="0" applyFont="1" applyFill="1" applyBorder="1" applyAlignment="1">
      <alignment horizontal="right" vertical="top"/>
    </xf>
    <xf numFmtId="3" fontId="5" fillId="0" borderId="12" xfId="0" applyNumberFormat="1" applyFont="1" applyBorder="1"/>
    <xf numFmtId="3" fontId="5" fillId="0" borderId="10" xfId="0" applyNumberFormat="1" applyFont="1" applyBorder="1"/>
    <xf numFmtId="0" fontId="18" fillId="0" borderId="5" xfId="0" applyFont="1" applyBorder="1" applyAlignment="1">
      <alignment horizontal="left" vertical="top"/>
    </xf>
    <xf numFmtId="0" fontId="18" fillId="0" borderId="0" xfId="0" applyFont="1" applyFill="1" applyAlignment="1">
      <alignment horizontal="right" vertical="top"/>
    </xf>
    <xf numFmtId="0" fontId="18" fillId="0" borderId="9" xfId="0" applyFont="1" applyFill="1" applyBorder="1" applyAlignment="1">
      <alignment horizontal="right" vertical="top"/>
    </xf>
    <xf numFmtId="0" fontId="18" fillId="0" borderId="0" xfId="0" applyFont="1" applyBorder="1"/>
    <xf numFmtId="0" fontId="18" fillId="0" borderId="18" xfId="0" applyFont="1" applyBorder="1"/>
    <xf numFmtId="0" fontId="18" fillId="0" borderId="0" xfId="0" applyFont="1"/>
    <xf numFmtId="0" fontId="18" fillId="0" borderId="13" xfId="0" applyFont="1" applyBorder="1" applyAlignment="1">
      <alignment horizontal="left" vertical="top"/>
    </xf>
    <xf numFmtId="0" fontId="7" fillId="0" borderId="12" xfId="0" applyFont="1" applyFill="1" applyBorder="1" applyAlignment="1">
      <alignment horizontal="right" vertical="top"/>
    </xf>
    <xf numFmtId="0" fontId="6" fillId="4" borderId="10" xfId="0" applyFont="1" applyFill="1" applyBorder="1" applyAlignment="1">
      <alignment horizontal="right" vertical="top"/>
    </xf>
    <xf numFmtId="0" fontId="6" fillId="4" borderId="12" xfId="0" applyFont="1" applyFill="1" applyBorder="1" applyAlignment="1">
      <alignment horizontal="right" vertical="top"/>
    </xf>
    <xf numFmtId="0" fontId="16" fillId="0" borderId="10" xfId="0" applyFont="1" applyFill="1" applyBorder="1" applyAlignment="1">
      <alignment horizontal="right" vertical="top"/>
    </xf>
    <xf numFmtId="0" fontId="16" fillId="0" borderId="11" xfId="0" applyFont="1" applyFill="1" applyBorder="1" applyAlignment="1">
      <alignment horizontal="right" vertical="top"/>
    </xf>
    <xf numFmtId="3" fontId="16" fillId="0" borderId="12" xfId="0" applyNumberFormat="1" applyFont="1" applyBorder="1" applyAlignment="1">
      <alignment vertical="top"/>
    </xf>
    <xf numFmtId="3" fontId="16" fillId="0" borderId="10" xfId="0" applyNumberFormat="1" applyFont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right" vertical="top"/>
    </xf>
    <xf numFmtId="0" fontId="6" fillId="0" borderId="10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right" vertical="top"/>
    </xf>
    <xf numFmtId="49" fontId="6" fillId="0" borderId="2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right" vertical="top"/>
    </xf>
    <xf numFmtId="16" fontId="6" fillId="4" borderId="0" xfId="0" applyNumberFormat="1" applyFont="1" applyFill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6" fillId="2" borderId="9" xfId="0" applyFont="1" applyFill="1" applyBorder="1" applyAlignment="1">
      <alignment horizontal="right" vertical="top"/>
    </xf>
    <xf numFmtId="1" fontId="7" fillId="0" borderId="14" xfId="0" applyNumberFormat="1" applyFont="1" applyFill="1" applyBorder="1" applyAlignment="1">
      <alignment horizontal="right" vertical="top"/>
    </xf>
    <xf numFmtId="1" fontId="6" fillId="2" borderId="0" xfId="0" applyNumberFormat="1" applyFont="1" applyFill="1" applyBorder="1" applyAlignment="1">
      <alignment horizontal="right" vertical="top"/>
    </xf>
    <xf numFmtId="1" fontId="6" fillId="2" borderId="9" xfId="0" applyNumberFormat="1" applyFont="1" applyFill="1" applyBorder="1" applyAlignment="1">
      <alignment horizontal="righ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right" vertical="top"/>
    </xf>
    <xf numFmtId="0" fontId="8" fillId="0" borderId="15" xfId="0" applyFont="1" applyFill="1" applyBorder="1" applyAlignment="1">
      <alignment horizontal="right" vertical="top"/>
    </xf>
    <xf numFmtId="0" fontId="8" fillId="2" borderId="7" xfId="0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right" vertical="top"/>
    </xf>
    <xf numFmtId="0" fontId="8" fillId="4" borderId="7" xfId="0" applyFont="1" applyFill="1" applyBorder="1" applyAlignment="1">
      <alignment horizontal="right" vertical="top"/>
    </xf>
    <xf numFmtId="0" fontId="8" fillId="0" borderId="7" xfId="0" applyFont="1" applyBorder="1" applyAlignment="1">
      <alignment horizontal="right" vertical="top"/>
    </xf>
    <xf numFmtId="0" fontId="8" fillId="0" borderId="15" xfId="0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8" fillId="0" borderId="1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0" xfId="0" applyFont="1"/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0" fontId="6" fillId="0" borderId="14" xfId="0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right" vertical="top"/>
    </xf>
    <xf numFmtId="0" fontId="16" fillId="0" borderId="5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top"/>
    </xf>
    <xf numFmtId="0" fontId="16" fillId="0" borderId="18" xfId="0" applyFont="1" applyFill="1" applyBorder="1" applyAlignment="1">
      <alignment horizontal="right" vertical="top"/>
    </xf>
    <xf numFmtId="0" fontId="16" fillId="0" borderId="14" xfId="0" applyFont="1" applyBorder="1" applyAlignment="1">
      <alignment vertical="top"/>
    </xf>
    <xf numFmtId="0" fontId="5" fillId="2" borderId="18" xfId="0" applyFont="1" applyFill="1" applyBorder="1" applyAlignment="1">
      <alignment horizontal="right" vertical="top"/>
    </xf>
    <xf numFmtId="0" fontId="16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right" vertical="top"/>
    </xf>
    <xf numFmtId="0" fontId="5" fillId="2" borderId="7" xfId="0" applyFont="1" applyFill="1" applyBorder="1" applyAlignment="1">
      <alignment horizontal="right" vertical="top"/>
    </xf>
    <xf numFmtId="0" fontId="5" fillId="0" borderId="15" xfId="0" applyFont="1" applyBorder="1"/>
    <xf numFmtId="0" fontId="9" fillId="0" borderId="14" xfId="0" applyNumberFormat="1" applyFont="1" applyFill="1" applyBorder="1" applyAlignment="1">
      <alignment horizontal="right" vertical="top"/>
    </xf>
    <xf numFmtId="0" fontId="9" fillId="2" borderId="0" xfId="0" applyNumberFormat="1" applyFont="1" applyFill="1" applyBorder="1" applyAlignment="1">
      <alignment horizontal="right" vertical="top"/>
    </xf>
    <xf numFmtId="0" fontId="9" fillId="2" borderId="9" xfId="0" applyNumberFormat="1" applyFont="1" applyFill="1" applyBorder="1" applyAlignment="1">
      <alignment horizontal="right" vertical="top"/>
    </xf>
    <xf numFmtId="0" fontId="9" fillId="4" borderId="0" xfId="0" applyNumberFormat="1" applyFont="1" applyFill="1" applyAlignment="1">
      <alignment horizontal="right" vertical="top"/>
    </xf>
    <xf numFmtId="0" fontId="9" fillId="0" borderId="0" xfId="0" applyNumberFormat="1" applyFont="1" applyAlignment="1">
      <alignment horizontal="right" vertical="top"/>
    </xf>
    <xf numFmtId="0" fontId="9" fillId="0" borderId="14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right" vertical="top"/>
    </xf>
    <xf numFmtId="0" fontId="9" fillId="0" borderId="9" xfId="0" applyNumberFormat="1" applyFont="1" applyBorder="1" applyAlignment="1">
      <alignment horizontal="right" vertical="top"/>
    </xf>
    <xf numFmtId="0" fontId="20" fillId="0" borderId="19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18" xfId="0" applyFont="1" applyBorder="1" applyAlignment="1">
      <alignment vertical="top"/>
    </xf>
    <xf numFmtId="0" fontId="5" fillId="0" borderId="14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1" fillId="0" borderId="0" xfId="0" applyFont="1" applyFill="1" applyBorder="1" applyAlignment="1">
      <alignment horizontal="right" vertical="top"/>
    </xf>
    <xf numFmtId="0" fontId="21" fillId="0" borderId="18" xfId="0" applyFont="1" applyFill="1" applyBorder="1" applyAlignment="1">
      <alignment horizontal="right" vertical="top"/>
    </xf>
    <xf numFmtId="0" fontId="21" fillId="0" borderId="0" xfId="0" applyFont="1" applyBorder="1"/>
    <xf numFmtId="0" fontId="21" fillId="0" borderId="18" xfId="0" applyFont="1" applyBorder="1"/>
    <xf numFmtId="0" fontId="21" fillId="0" borderId="0" xfId="0" applyFont="1"/>
    <xf numFmtId="0" fontId="22" fillId="0" borderId="20" xfId="0" applyFont="1" applyBorder="1" applyAlignment="1">
      <alignment horizontal="left" vertical="top"/>
    </xf>
    <xf numFmtId="1" fontId="22" fillId="0" borderId="0" xfId="0" applyNumberFormat="1" applyFont="1" applyBorder="1" applyAlignment="1">
      <alignment horizontal="right" vertical="top"/>
    </xf>
    <xf numFmtId="1" fontId="22" fillId="4" borderId="0" xfId="0" applyNumberFormat="1" applyFont="1" applyFill="1" applyBorder="1" applyAlignment="1">
      <alignment horizontal="right" vertical="top"/>
    </xf>
    <xf numFmtId="1" fontId="22" fillId="0" borderId="18" xfId="0" applyNumberFormat="1" applyFont="1" applyBorder="1" applyAlignment="1">
      <alignment horizontal="right" vertical="top"/>
    </xf>
    <xf numFmtId="0" fontId="24" fillId="0" borderId="20" xfId="0" applyFont="1" applyBorder="1" applyAlignment="1">
      <alignment horizontal="left" vertical="top"/>
    </xf>
    <xf numFmtId="3" fontId="22" fillId="0" borderId="20" xfId="0" applyNumberFormat="1" applyFont="1" applyBorder="1" applyAlignment="1">
      <alignment horizontal="right" vertical="top"/>
    </xf>
    <xf numFmtId="3" fontId="22" fillId="4" borderId="0" xfId="0" applyNumberFormat="1" applyFont="1" applyFill="1" applyBorder="1" applyAlignment="1">
      <alignment horizontal="right" vertical="top"/>
    </xf>
    <xf numFmtId="3" fontId="22" fillId="4" borderId="19" xfId="0" applyNumberFormat="1" applyFont="1" applyFill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2" fillId="0" borderId="18" xfId="0" applyNumberFormat="1" applyFont="1" applyBorder="1" applyAlignment="1">
      <alignment horizontal="right" vertical="top"/>
    </xf>
    <xf numFmtId="0" fontId="22" fillId="0" borderId="19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18" xfId="0" applyFont="1" applyBorder="1" applyAlignment="1">
      <alignment vertical="top"/>
    </xf>
    <xf numFmtId="0" fontId="24" fillId="0" borderId="0" xfId="0" applyFont="1"/>
    <xf numFmtId="0" fontId="22" fillId="0" borderId="5" xfId="0" applyFont="1" applyBorder="1" applyAlignment="1">
      <alignment horizontal="left" vertical="top"/>
    </xf>
    <xf numFmtId="0" fontId="6" fillId="0" borderId="19" xfId="0" applyFont="1" applyBorder="1"/>
    <xf numFmtId="0" fontId="6" fillId="0" borderId="18" xfId="0" applyFont="1" applyBorder="1"/>
    <xf numFmtId="0" fontId="14" fillId="0" borderId="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5" fillId="0" borderId="20" xfId="0" applyFont="1" applyBorder="1"/>
    <xf numFmtId="0" fontId="6" fillId="0" borderId="20" xfId="0" applyFont="1" applyBorder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0" fontId="6" fillId="4" borderId="19" xfId="0" applyFont="1" applyFill="1" applyBorder="1" applyAlignment="1">
      <alignment horizontal="right" vertical="top"/>
    </xf>
    <xf numFmtId="1" fontId="5" fillId="0" borderId="14" xfId="0" applyNumberFormat="1" applyFont="1" applyBorder="1" applyAlignment="1">
      <alignment horizontal="right" vertical="top"/>
    </xf>
    <xf numFmtId="0" fontId="19" fillId="0" borderId="0" xfId="0" applyFont="1"/>
    <xf numFmtId="0" fontId="27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right" vertical="top"/>
    </xf>
    <xf numFmtId="0" fontId="27" fillId="0" borderId="0" xfId="0" applyFont="1" applyFill="1" applyBorder="1" applyAlignment="1">
      <alignment horizontal="right" vertical="top"/>
    </xf>
    <xf numFmtId="0" fontId="19" fillId="0" borderId="0" xfId="0" applyFont="1" applyBorder="1" applyAlignment="1">
      <alignment horizontal="left" vertical="top"/>
    </xf>
    <xf numFmtId="0" fontId="28" fillId="0" borderId="7" xfId="0" applyFont="1" applyBorder="1" applyAlignment="1">
      <alignment horizontal="left" vertical="top"/>
    </xf>
    <xf numFmtId="0" fontId="19" fillId="0" borderId="7" xfId="0" applyFont="1" applyBorder="1" applyAlignment="1">
      <alignment horizontal="right" vertical="top"/>
    </xf>
    <xf numFmtId="0" fontId="19" fillId="0" borderId="7" xfId="0" applyFont="1" applyFill="1" applyBorder="1" applyAlignment="1">
      <alignment horizontal="right" vertical="top"/>
    </xf>
    <xf numFmtId="0" fontId="19" fillId="0" borderId="7" xfId="0" applyFont="1" applyBorder="1"/>
    <xf numFmtId="0" fontId="19" fillId="0" borderId="8" xfId="0" applyFont="1" applyBorder="1"/>
    <xf numFmtId="0" fontId="28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right" vertical="top"/>
    </xf>
    <xf numFmtId="0" fontId="19" fillId="0" borderId="0" xfId="0" applyFont="1" applyFill="1" applyBorder="1" applyAlignment="1">
      <alignment horizontal="right" vertical="top"/>
    </xf>
    <xf numFmtId="0" fontId="19" fillId="0" borderId="0" xfId="0" applyFont="1" applyBorder="1"/>
    <xf numFmtId="0" fontId="19" fillId="0" borderId="18" xfId="0" applyFont="1" applyBorder="1"/>
    <xf numFmtId="0" fontId="27" fillId="0" borderId="0" xfId="0" applyFont="1" applyBorder="1"/>
    <xf numFmtId="0" fontId="27" fillId="0" borderId="18" xfId="0" applyFont="1" applyBorder="1"/>
    <xf numFmtId="1" fontId="27" fillId="0" borderId="0" xfId="0" applyNumberFormat="1" applyFont="1" applyBorder="1" applyAlignment="1">
      <alignment horizontal="right" vertical="top"/>
    </xf>
    <xf numFmtId="1" fontId="19" fillId="0" borderId="0" xfId="0" applyNumberFormat="1" applyFont="1" applyBorder="1" applyAlignment="1">
      <alignment horizontal="right" vertical="top"/>
    </xf>
    <xf numFmtId="1" fontId="19" fillId="0" borderId="0" xfId="0" applyNumberFormat="1" applyFont="1" applyBorder="1"/>
    <xf numFmtId="1" fontId="19" fillId="0" borderId="18" xfId="0" applyNumberFormat="1" applyFont="1" applyBorder="1"/>
    <xf numFmtId="1" fontId="19" fillId="0" borderId="0" xfId="0" applyNumberFormat="1" applyFont="1" applyFill="1" applyBorder="1" applyAlignment="1">
      <alignment horizontal="right" vertical="top"/>
    </xf>
    <xf numFmtId="1" fontId="19" fillId="0" borderId="0" xfId="0" applyNumberFormat="1" applyFont="1" applyBorder="1" applyAlignment="1">
      <alignment vertical="top"/>
    </xf>
    <xf numFmtId="1" fontId="19" fillId="0" borderId="18" xfId="0" applyNumberFormat="1" applyFont="1" applyBorder="1" applyAlignment="1">
      <alignment vertical="top"/>
    </xf>
    <xf numFmtId="0" fontId="19" fillId="0" borderId="5" xfId="0" applyFont="1" applyBorder="1" applyAlignment="1">
      <alignment horizontal="right" vertical="top"/>
    </xf>
    <xf numFmtId="0" fontId="27" fillId="0" borderId="5" xfId="0" applyFont="1" applyBorder="1" applyAlignment="1">
      <alignment horizontal="right" vertical="top"/>
    </xf>
    <xf numFmtId="1" fontId="27" fillId="0" borderId="5" xfId="0" applyNumberFormat="1" applyFont="1" applyBorder="1" applyAlignment="1">
      <alignment horizontal="right" vertical="top"/>
    </xf>
    <xf numFmtId="1" fontId="19" fillId="0" borderId="5" xfId="0" applyNumberFormat="1" applyFont="1" applyBorder="1" applyAlignment="1">
      <alignment horizontal="right" vertical="top"/>
    </xf>
    <xf numFmtId="0" fontId="27" fillId="0" borderId="18" xfId="0" applyFont="1" applyBorder="1" applyAlignment="1">
      <alignment horizontal="right" vertical="top"/>
    </xf>
    <xf numFmtId="1" fontId="19" fillId="0" borderId="18" xfId="0" applyNumberFormat="1" applyFont="1" applyBorder="1" applyAlignment="1">
      <alignment horizontal="right" vertical="top"/>
    </xf>
    <xf numFmtId="0" fontId="19" fillId="0" borderId="8" xfId="0" applyFont="1" applyBorder="1" applyAlignment="1">
      <alignment horizontal="right" vertical="top"/>
    </xf>
    <xf numFmtId="0" fontId="19" fillId="0" borderId="18" xfId="0" applyFont="1" applyBorder="1" applyAlignment="1">
      <alignment horizontal="right" vertical="top"/>
    </xf>
    <xf numFmtId="0" fontId="19" fillId="0" borderId="6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4" borderId="7" xfId="0" applyFont="1" applyFill="1" applyBorder="1" applyAlignment="1">
      <alignment horizontal="right" vertical="top"/>
    </xf>
    <xf numFmtId="0" fontId="19" fillId="4" borderId="15" xfId="0" applyFont="1" applyFill="1" applyBorder="1" applyAlignment="1">
      <alignment horizontal="right" vertical="top"/>
    </xf>
    <xf numFmtId="0" fontId="19" fillId="4" borderId="0" xfId="0" applyFont="1" applyFill="1" applyBorder="1" applyAlignment="1">
      <alignment horizontal="right" vertical="top"/>
    </xf>
    <xf numFmtId="0" fontId="19" fillId="4" borderId="14" xfId="0" applyFont="1" applyFill="1" applyBorder="1" applyAlignment="1">
      <alignment horizontal="right" vertical="top"/>
    </xf>
    <xf numFmtId="0" fontId="27" fillId="4" borderId="0" xfId="0" applyFont="1" applyFill="1" applyBorder="1" applyAlignment="1">
      <alignment horizontal="right" vertical="top"/>
    </xf>
    <xf numFmtId="0" fontId="27" fillId="4" borderId="14" xfId="0" applyFont="1" applyFill="1" applyBorder="1" applyAlignment="1">
      <alignment horizontal="right" vertical="top"/>
    </xf>
    <xf numFmtId="1" fontId="27" fillId="4" borderId="0" xfId="0" applyNumberFormat="1" applyFont="1" applyFill="1" applyBorder="1" applyAlignment="1">
      <alignment horizontal="right" vertical="top"/>
    </xf>
    <xf numFmtId="1" fontId="27" fillId="4" borderId="14" xfId="0" applyNumberFormat="1" applyFont="1" applyFill="1" applyBorder="1" applyAlignment="1">
      <alignment horizontal="right" vertical="top"/>
    </xf>
    <xf numFmtId="1" fontId="19" fillId="4" borderId="0" xfId="0" applyNumberFormat="1" applyFont="1" applyFill="1" applyBorder="1" applyAlignment="1">
      <alignment horizontal="right" vertical="top"/>
    </xf>
    <xf numFmtId="1" fontId="19" fillId="4" borderId="14" xfId="0" applyNumberFormat="1" applyFont="1" applyFill="1" applyBorder="1" applyAlignment="1">
      <alignment horizontal="right" vertical="top"/>
    </xf>
    <xf numFmtId="0" fontId="27" fillId="0" borderId="5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right" vertical="top" wrapText="1"/>
    </xf>
    <xf numFmtId="0" fontId="16" fillId="0" borderId="0" xfId="0" applyFont="1" applyBorder="1" applyAlignment="1">
      <alignment horizontal="right" vertical="top"/>
    </xf>
    <xf numFmtId="0" fontId="25" fillId="0" borderId="0" xfId="0" applyFont="1" applyBorder="1" applyAlignment="1">
      <alignment horizontal="left" vertical="top"/>
    </xf>
    <xf numFmtId="2" fontId="6" fillId="0" borderId="7" xfId="0" applyNumberFormat="1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right" vertical="top"/>
    </xf>
    <xf numFmtId="0" fontId="5" fillId="0" borderId="15" xfId="0" applyFont="1" applyBorder="1" applyAlignment="1">
      <alignment horizontal="left" vertical="top"/>
    </xf>
    <xf numFmtId="0" fontId="6" fillId="0" borderId="15" xfId="0" applyFont="1" applyFill="1" applyBorder="1" applyAlignment="1">
      <alignment horizontal="right" vertical="top"/>
    </xf>
    <xf numFmtId="0" fontId="6" fillId="2" borderId="7" xfId="0" applyFont="1" applyFill="1" applyBorder="1" applyAlignment="1">
      <alignment horizontal="right" vertical="top"/>
    </xf>
    <xf numFmtId="1" fontId="22" fillId="0" borderId="5" xfId="0" applyNumberFormat="1" applyFont="1" applyBorder="1" applyAlignment="1">
      <alignment horizontal="right" vertical="top"/>
    </xf>
    <xf numFmtId="1" fontId="22" fillId="2" borderId="0" xfId="0" applyNumberFormat="1" applyFont="1" applyFill="1" applyBorder="1" applyAlignment="1">
      <alignment horizontal="right" vertical="top"/>
    </xf>
    <xf numFmtId="1" fontId="22" fillId="2" borderId="18" xfId="0" applyNumberFormat="1" applyFont="1" applyFill="1" applyBorder="1" applyAlignment="1">
      <alignment horizontal="right" vertical="top"/>
    </xf>
    <xf numFmtId="0" fontId="20" fillId="0" borderId="0" xfId="0" applyFont="1" applyBorder="1"/>
    <xf numFmtId="0" fontId="20" fillId="0" borderId="18" xfId="0" applyFont="1" applyBorder="1"/>
    <xf numFmtId="3" fontId="23" fillId="0" borderId="0" xfId="0" applyNumberFormat="1" applyFont="1" applyFill="1" applyBorder="1" applyAlignment="1">
      <alignment horizontal="right" vertical="top"/>
    </xf>
    <xf numFmtId="1" fontId="22" fillId="0" borderId="14" xfId="0" applyNumberFormat="1" applyFont="1" applyBorder="1" applyAlignment="1">
      <alignment vertical="top"/>
    </xf>
    <xf numFmtId="1" fontId="22" fillId="0" borderId="0" xfId="0" applyNumberFormat="1" applyFont="1" applyBorder="1" applyAlignment="1">
      <alignment vertical="top"/>
    </xf>
    <xf numFmtId="1" fontId="22" fillId="0" borderId="18" xfId="0" applyNumberFormat="1" applyFont="1" applyBorder="1" applyAlignment="1">
      <alignment vertical="top"/>
    </xf>
    <xf numFmtId="0" fontId="20" fillId="0" borderId="5" xfId="0" applyFont="1" applyBorder="1" applyAlignment="1">
      <alignment horizontal="right" vertical="top"/>
    </xf>
    <xf numFmtId="0" fontId="20" fillId="2" borderId="0" xfId="0" applyFont="1" applyFill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0" fontId="20" fillId="0" borderId="18" xfId="0" applyFont="1" applyBorder="1" applyAlignment="1">
      <alignment horizontal="right" vertical="top"/>
    </xf>
    <xf numFmtId="1" fontId="20" fillId="0" borderId="14" xfId="0" applyNumberFormat="1" applyFont="1" applyFill="1" applyBorder="1" applyAlignment="1">
      <alignment horizontal="right" vertical="top"/>
    </xf>
    <xf numFmtId="1" fontId="20" fillId="2" borderId="0" xfId="0" applyNumberFormat="1" applyFont="1" applyFill="1" applyBorder="1" applyAlignment="1">
      <alignment horizontal="right" vertical="top"/>
    </xf>
    <xf numFmtId="1" fontId="20" fillId="4" borderId="0" xfId="0" applyNumberFormat="1" applyFont="1" applyFill="1" applyBorder="1" applyAlignment="1">
      <alignment horizontal="right" vertical="top"/>
    </xf>
    <xf numFmtId="1" fontId="20" fillId="0" borderId="0" xfId="0" applyNumberFormat="1" applyFont="1" applyBorder="1" applyAlignment="1">
      <alignment horizontal="right" vertical="top"/>
    </xf>
    <xf numFmtId="1" fontId="20" fillId="0" borderId="14" xfId="0" applyNumberFormat="1" applyFont="1" applyBorder="1" applyAlignment="1">
      <alignment horizontal="right" vertical="top"/>
    </xf>
    <xf numFmtId="1" fontId="20" fillId="2" borderId="9" xfId="0" applyNumberFormat="1" applyFont="1" applyFill="1" applyBorder="1" applyAlignment="1">
      <alignment horizontal="right" vertical="top"/>
    </xf>
    <xf numFmtId="1" fontId="20" fillId="0" borderId="0" xfId="0" applyNumberFormat="1" applyFont="1" applyAlignment="1">
      <alignment horizontal="right" vertical="top"/>
    </xf>
    <xf numFmtId="1" fontId="20" fillId="0" borderId="9" xfId="0" applyNumberFormat="1" applyFont="1" applyBorder="1" applyAlignment="1">
      <alignment horizontal="right" vertical="top"/>
    </xf>
    <xf numFmtId="1" fontId="20" fillId="0" borderId="19" xfId="0" applyNumberFormat="1" applyFont="1" applyBorder="1" applyAlignment="1">
      <alignment vertical="top"/>
    </xf>
    <xf numFmtId="1" fontId="20" fillId="0" borderId="0" xfId="0" applyNumberFormat="1" applyFont="1" applyBorder="1" applyAlignment="1">
      <alignment vertical="top"/>
    </xf>
    <xf numFmtId="1" fontId="20" fillId="0" borderId="18" xfId="0" applyNumberFormat="1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top"/>
    </xf>
    <xf numFmtId="0" fontId="20" fillId="4" borderId="14" xfId="0" applyFont="1" applyFill="1" applyBorder="1" applyAlignment="1">
      <alignment horizontal="right" vertical="top"/>
    </xf>
    <xf numFmtId="0" fontId="16" fillId="0" borderId="12" xfId="0" applyFont="1" applyBorder="1" applyAlignment="1">
      <alignment vertical="top"/>
    </xf>
    <xf numFmtId="1" fontId="22" fillId="0" borderId="14" xfId="0" applyNumberFormat="1" applyFont="1" applyBorder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top"/>
    </xf>
    <xf numFmtId="1" fontId="9" fillId="2" borderId="0" xfId="0" applyNumberFormat="1" applyFont="1" applyFill="1" applyBorder="1" applyAlignment="1">
      <alignment horizontal="right" vertical="top"/>
    </xf>
    <xf numFmtId="1" fontId="9" fillId="2" borderId="9" xfId="0" applyNumberFormat="1" applyFont="1" applyFill="1" applyBorder="1" applyAlignment="1">
      <alignment horizontal="right" vertical="top"/>
    </xf>
    <xf numFmtId="1" fontId="9" fillId="4" borderId="0" xfId="0" applyNumberFormat="1" applyFont="1" applyFill="1" applyBorder="1" applyAlignment="1">
      <alignment horizontal="right" vertical="top"/>
    </xf>
    <xf numFmtId="1" fontId="9" fillId="0" borderId="0" xfId="0" applyNumberFormat="1" applyFont="1" applyBorder="1" applyAlignment="1">
      <alignment horizontal="right" vertical="top"/>
    </xf>
    <xf numFmtId="1" fontId="9" fillId="0" borderId="9" xfId="0" applyNumberFormat="1" applyFont="1" applyBorder="1" applyAlignment="1">
      <alignment horizontal="right" vertical="top"/>
    </xf>
    <xf numFmtId="0" fontId="11" fillId="0" borderId="14" xfId="0" applyFont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/>
    </xf>
    <xf numFmtId="1" fontId="19" fillId="0" borderId="14" xfId="0" applyNumberFormat="1" applyFont="1" applyBorder="1" applyAlignment="1">
      <alignment horizontal="right" vertical="top"/>
    </xf>
    <xf numFmtId="0" fontId="5" fillId="0" borderId="21" xfId="0" applyFont="1" applyBorder="1"/>
    <xf numFmtId="0" fontId="6" fillId="0" borderId="21" xfId="0" applyFont="1" applyBorder="1" applyAlignment="1">
      <alignment horizontal="right" vertical="top"/>
    </xf>
    <xf numFmtId="0" fontId="6" fillId="0" borderId="22" xfId="0" applyFont="1" applyBorder="1" applyAlignment="1">
      <alignment horizontal="right" vertical="top"/>
    </xf>
    <xf numFmtId="0" fontId="9" fillId="0" borderId="23" xfId="0" applyFont="1" applyFill="1" applyBorder="1" applyAlignment="1">
      <alignment horizontal="right" vertical="top"/>
    </xf>
    <xf numFmtId="0" fontId="6" fillId="0" borderId="23" xfId="0" applyFont="1" applyBorder="1" applyAlignment="1">
      <alignment vertical="top"/>
    </xf>
    <xf numFmtId="0" fontId="5" fillId="0" borderId="23" xfId="0" applyFont="1" applyBorder="1"/>
    <xf numFmtId="0" fontId="6" fillId="0" borderId="22" xfId="0" applyFont="1" applyFill="1" applyBorder="1"/>
    <xf numFmtId="0" fontId="6" fillId="0" borderId="23" xfId="0" applyFont="1" applyFill="1" applyBorder="1" applyAlignment="1">
      <alignment horizontal="right" vertical="top"/>
    </xf>
    <xf numFmtId="0" fontId="6" fillId="0" borderId="22" xfId="0" applyFont="1" applyFill="1" applyBorder="1" applyAlignment="1">
      <alignment vertical="top"/>
    </xf>
    <xf numFmtId="1" fontId="5" fillId="0" borderId="23" xfId="0" applyNumberFormat="1" applyFont="1" applyFill="1" applyBorder="1"/>
    <xf numFmtId="0" fontId="6" fillId="0" borderId="23" xfId="0" applyFont="1" applyBorder="1" applyAlignment="1">
      <alignment horizontal="right" vertical="top"/>
    </xf>
    <xf numFmtId="0" fontId="5" fillId="0" borderId="22" xfId="0" applyFont="1" applyBorder="1"/>
    <xf numFmtId="1" fontId="5" fillId="0" borderId="23" xfId="0" applyNumberFormat="1" applyFont="1" applyBorder="1"/>
    <xf numFmtId="1" fontId="6" fillId="0" borderId="23" xfId="0" applyNumberFormat="1" applyFont="1" applyBorder="1"/>
    <xf numFmtId="0" fontId="16" fillId="0" borderId="24" xfId="0" applyFont="1" applyBorder="1" applyAlignment="1">
      <alignment horizontal="right" vertical="top"/>
    </xf>
    <xf numFmtId="0" fontId="16" fillId="0" borderId="23" xfId="0" applyFont="1" applyBorder="1" applyAlignment="1">
      <alignment horizontal="right" vertical="top"/>
    </xf>
    <xf numFmtId="0" fontId="19" fillId="0" borderId="22" xfId="0" applyFont="1" applyBorder="1"/>
    <xf numFmtId="0" fontId="19" fillId="0" borderId="23" xfId="0" applyFont="1" applyBorder="1"/>
    <xf numFmtId="0" fontId="27" fillId="0" borderId="23" xfId="0" applyFont="1" applyBorder="1"/>
    <xf numFmtId="1" fontId="19" fillId="0" borderId="23" xfId="0" applyNumberFormat="1" applyFont="1" applyBorder="1"/>
    <xf numFmtId="1" fontId="19" fillId="0" borderId="23" xfId="0" applyNumberFormat="1" applyFont="1" applyBorder="1" applyAlignment="1">
      <alignment horizontal="right" vertical="top"/>
    </xf>
    <xf numFmtId="0" fontId="5" fillId="0" borderId="10" xfId="0" applyFont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6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3" fontId="20" fillId="0" borderId="19" xfId="0" applyNumberFormat="1" applyFont="1" applyBorder="1" applyAlignment="1">
      <alignment vertical="top"/>
    </xf>
    <xf numFmtId="3" fontId="20" fillId="0" borderId="0" xfId="0" applyNumberFormat="1" applyFont="1" applyBorder="1" applyAlignment="1">
      <alignment vertical="top"/>
    </xf>
    <xf numFmtId="3" fontId="5" fillId="0" borderId="19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25" fillId="0" borderId="6" xfId="0" applyFont="1" applyBorder="1" applyAlignment="1">
      <alignment horizontal="left" vertical="top"/>
    </xf>
    <xf numFmtId="3" fontId="5" fillId="0" borderId="15" xfId="0" applyNumberFormat="1" applyFont="1" applyBorder="1" applyAlignment="1">
      <alignment vertical="top"/>
    </xf>
    <xf numFmtId="3" fontId="5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10" fillId="0" borderId="7" xfId="0" applyFont="1" applyFill="1" applyBorder="1" applyAlignment="1">
      <alignment horizontal="right" vertical="top"/>
    </xf>
    <xf numFmtId="0" fontId="6" fillId="2" borderId="18" xfId="0" applyFont="1" applyFill="1" applyBorder="1" applyAlignment="1">
      <alignment horizontal="right" vertical="top"/>
    </xf>
    <xf numFmtId="3" fontId="6" fillId="0" borderId="19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top"/>
    </xf>
    <xf numFmtId="0" fontId="6" fillId="4" borderId="17" xfId="0" applyFont="1" applyFill="1" applyBorder="1" applyAlignment="1">
      <alignment horizontal="right" vertical="top"/>
    </xf>
    <xf numFmtId="0" fontId="21" fillId="0" borderId="16" xfId="0" applyFont="1" applyFill="1" applyBorder="1" applyAlignment="1">
      <alignment horizontal="right" vertical="top"/>
    </xf>
    <xf numFmtId="0" fontId="21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right" vertical="top"/>
    </xf>
    <xf numFmtId="0" fontId="16" fillId="2" borderId="10" xfId="0" applyFont="1" applyFill="1" applyBorder="1" applyAlignment="1">
      <alignment horizontal="right" vertical="top"/>
    </xf>
    <xf numFmtId="0" fontId="30" fillId="2" borderId="10" xfId="0" applyFont="1" applyFill="1" applyBorder="1" applyAlignment="1">
      <alignment horizontal="right" vertical="top"/>
    </xf>
    <xf numFmtId="0" fontId="30" fillId="2" borderId="11" xfId="0" applyFont="1" applyFill="1" applyBorder="1" applyAlignment="1">
      <alignment horizontal="right" vertical="top"/>
    </xf>
    <xf numFmtId="0" fontId="30" fillId="4" borderId="10" xfId="0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16" fillId="0" borderId="5" xfId="0" applyFont="1" applyFill="1" applyBorder="1" applyAlignment="1">
      <alignment horizontal="right" vertical="top"/>
    </xf>
    <xf numFmtId="0" fontId="16" fillId="4" borderId="0" xfId="0" applyFont="1" applyFill="1" applyBorder="1" applyAlignment="1">
      <alignment horizontal="right" vertical="top"/>
    </xf>
    <xf numFmtId="0" fontId="16" fillId="4" borderId="18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16" fillId="0" borderId="14" xfId="0" applyFont="1" applyBorder="1" applyAlignment="1">
      <alignment horizontal="right" vertical="top"/>
    </xf>
    <xf numFmtId="0" fontId="16" fillId="4" borderId="0" xfId="0" applyFont="1" applyFill="1" applyAlignment="1">
      <alignment horizontal="right" vertical="top"/>
    </xf>
    <xf numFmtId="0" fontId="16" fillId="4" borderId="14" xfId="0" applyFont="1" applyFill="1" applyBorder="1" applyAlignment="1">
      <alignment horizontal="right" vertical="top"/>
    </xf>
    <xf numFmtId="0" fontId="16" fillId="0" borderId="13" xfId="0" applyFont="1" applyBorder="1" applyAlignment="1">
      <alignment horizontal="left" vertical="top"/>
    </xf>
    <xf numFmtId="0" fontId="30" fillId="0" borderId="5" xfId="0" applyFont="1" applyBorder="1" applyAlignment="1">
      <alignment horizontal="left" vertical="top"/>
    </xf>
    <xf numFmtId="0" fontId="16" fillId="2" borderId="0" xfId="0" applyFont="1" applyFill="1" applyBorder="1" applyAlignment="1">
      <alignment horizontal="right" vertical="top"/>
    </xf>
    <xf numFmtId="0" fontId="30" fillId="0" borderId="0" xfId="0" applyFont="1" applyFill="1" applyBorder="1" applyAlignment="1">
      <alignment horizontal="right" vertical="top"/>
    </xf>
    <xf numFmtId="3" fontId="30" fillId="0" borderId="14" xfId="0" applyNumberFormat="1" applyFont="1" applyBorder="1" applyAlignment="1">
      <alignment vertical="top"/>
    </xf>
    <xf numFmtId="3" fontId="30" fillId="0" borderId="0" xfId="0" applyNumberFormat="1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18" xfId="0" applyFont="1" applyBorder="1" applyAlignment="1">
      <alignment vertical="top"/>
    </xf>
    <xf numFmtId="0" fontId="30" fillId="0" borderId="0" xfId="0" applyFont="1" applyAlignment="1">
      <alignment horizontal="center" vertical="center"/>
    </xf>
    <xf numFmtId="0" fontId="30" fillId="0" borderId="18" xfId="0" applyFont="1" applyFill="1" applyBorder="1" applyAlignment="1">
      <alignment horizontal="right" vertical="top"/>
    </xf>
    <xf numFmtId="0" fontId="30" fillId="0" borderId="0" xfId="0" applyFont="1" applyBorder="1"/>
    <xf numFmtId="0" fontId="30" fillId="0" borderId="18" xfId="0" applyFont="1" applyBorder="1"/>
    <xf numFmtId="0" fontId="30" fillId="0" borderId="0" xfId="0" applyFont="1"/>
    <xf numFmtId="0" fontId="16" fillId="0" borderId="14" xfId="0" applyFont="1" applyFill="1" applyBorder="1" applyAlignment="1">
      <alignment horizontal="right" vertical="top"/>
    </xf>
    <xf numFmtId="0" fontId="30" fillId="0" borderId="14" xfId="0" applyFont="1" applyBorder="1"/>
    <xf numFmtId="0" fontId="20" fillId="0" borderId="14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1" fontId="0" fillId="0" borderId="0" xfId="0" applyNumberFormat="1"/>
    <xf numFmtId="0" fontId="27" fillId="0" borderId="0" xfId="0" applyFont="1" applyBorder="1" applyAlignment="1">
      <alignment vertical="top"/>
    </xf>
    <xf numFmtId="0" fontId="27" fillId="0" borderId="23" xfId="0" applyFont="1" applyBorder="1" applyAlignment="1">
      <alignment vertical="top"/>
    </xf>
    <xf numFmtId="0" fontId="19" fillId="0" borderId="20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  <xf numFmtId="0" fontId="27" fillId="0" borderId="20" xfId="0" applyFont="1" applyBorder="1" applyAlignment="1">
      <alignment horizontal="right" vertical="top"/>
    </xf>
    <xf numFmtId="0" fontId="27" fillId="4" borderId="19" xfId="0" applyFont="1" applyFill="1" applyBorder="1" applyAlignment="1">
      <alignment horizontal="right" vertical="top"/>
    </xf>
    <xf numFmtId="1" fontId="5" fillId="0" borderId="5" xfId="0" applyNumberFormat="1" applyFont="1" applyBorder="1" applyAlignment="1">
      <alignment horizontal="right" vertical="top"/>
    </xf>
    <xf numFmtId="0" fontId="6" fillId="0" borderId="5" xfId="0" applyFont="1" applyBorder="1" applyAlignment="1">
      <alignment vertical="top"/>
    </xf>
    <xf numFmtId="1" fontId="6" fillId="0" borderId="0" xfId="0" applyNumberFormat="1" applyFont="1" applyBorder="1" applyAlignment="1">
      <alignment vertical="top"/>
    </xf>
    <xf numFmtId="0" fontId="5" fillId="0" borderId="0" xfId="0" applyFont="1" applyFill="1" applyBorder="1"/>
    <xf numFmtId="0" fontId="5" fillId="0" borderId="5" xfId="0" applyFont="1" applyBorder="1"/>
    <xf numFmtId="0" fontId="6" fillId="0" borderId="10" xfId="0" applyFont="1" applyFill="1" applyBorder="1" applyAlignment="1">
      <alignment vertical="top"/>
    </xf>
    <xf numFmtId="3" fontId="31" fillId="0" borderId="0" xfId="0" applyNumberFormat="1" applyFont="1"/>
    <xf numFmtId="1" fontId="6" fillId="0" borderId="19" xfId="0" applyNumberFormat="1" applyFont="1" applyBorder="1" applyAlignment="1">
      <alignment horizontal="right" vertical="top"/>
    </xf>
    <xf numFmtId="1" fontId="20" fillId="0" borderId="5" xfId="0" applyNumberFormat="1" applyFont="1" applyBorder="1" applyAlignment="1">
      <alignment horizontal="right" vertical="top"/>
    </xf>
    <xf numFmtId="1" fontId="20" fillId="4" borderId="0" xfId="0" applyNumberFormat="1" applyFont="1" applyFill="1" applyAlignment="1">
      <alignment horizontal="right" vertical="top"/>
    </xf>
    <xf numFmtId="0" fontId="20" fillId="4" borderId="0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right" vertical="top"/>
    </xf>
    <xf numFmtId="1" fontId="20" fillId="0" borderId="0" xfId="0" applyNumberFormat="1" applyFont="1" applyFill="1" applyBorder="1" applyAlignment="1">
      <alignment horizontal="right" vertical="top"/>
    </xf>
    <xf numFmtId="0" fontId="9" fillId="0" borderId="0" xfId="0" applyNumberFormat="1" applyFont="1" applyFill="1" applyBorder="1" applyAlignment="1">
      <alignment horizontal="right" vertical="top"/>
    </xf>
    <xf numFmtId="0" fontId="16" fillId="4" borderId="10" xfId="0" applyFont="1" applyFill="1" applyBorder="1" applyAlignment="1">
      <alignment horizontal="right" vertical="top"/>
    </xf>
    <xf numFmtId="49" fontId="6" fillId="0" borderId="7" xfId="0" applyNumberFormat="1" applyFont="1" applyFill="1" applyBorder="1" applyAlignment="1">
      <alignment horizontal="right" vertical="top"/>
    </xf>
    <xf numFmtId="0" fontId="17" fillId="0" borderId="7" xfId="0" applyFont="1" applyFill="1" applyBorder="1" applyAlignment="1">
      <alignment horizontal="right" vertical="top"/>
    </xf>
    <xf numFmtId="0" fontId="16" fillId="0" borderId="0" xfId="0" applyFont="1" applyFill="1" applyAlignment="1">
      <alignment horizontal="right" vertical="top"/>
    </xf>
    <xf numFmtId="0" fontId="6" fillId="0" borderId="10" xfId="0" applyFont="1" applyFill="1" applyBorder="1" applyAlignment="1">
      <alignment horizontal="right" vertical="top"/>
    </xf>
    <xf numFmtId="0" fontId="14" fillId="4" borderId="0" xfId="0" applyFont="1" applyFill="1" applyBorder="1" applyAlignment="1">
      <alignment horizontal="right" vertical="top"/>
    </xf>
    <xf numFmtId="1" fontId="27" fillId="0" borderId="6" xfId="0" applyNumberFormat="1" applyFont="1" applyBorder="1" applyAlignment="1">
      <alignment horizontal="right" vertical="top"/>
    </xf>
    <xf numFmtId="1" fontId="27" fillId="0" borderId="18" xfId="0" applyNumberFormat="1" applyFont="1" applyBorder="1" applyAlignment="1">
      <alignment horizontal="right" vertical="top"/>
    </xf>
    <xf numFmtId="0" fontId="12" fillId="0" borderId="7" xfId="0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top"/>
    </xf>
    <xf numFmtId="1" fontId="9" fillId="0" borderId="5" xfId="0" applyNumberFormat="1" applyFont="1" applyBorder="1" applyAlignment="1">
      <alignment horizontal="right" vertical="top"/>
    </xf>
    <xf numFmtId="1" fontId="8" fillId="0" borderId="5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vertical="top"/>
    </xf>
    <xf numFmtId="0" fontId="6" fillId="0" borderId="10" xfId="0" applyFont="1" applyFill="1" applyBorder="1" applyAlignment="1">
      <alignment vertical="center"/>
    </xf>
    <xf numFmtId="1" fontId="27" fillId="0" borderId="0" xfId="0" applyNumberFormat="1" applyFont="1" applyBorder="1" applyAlignment="1">
      <alignment vertical="top"/>
    </xf>
    <xf numFmtId="1" fontId="19" fillId="0" borderId="18" xfId="0" applyNumberFormat="1" applyFont="1" applyFill="1" applyBorder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9" fillId="0" borderId="20" xfId="0" applyFont="1" applyBorder="1" applyAlignment="1">
      <alignment horizontal="right" vertical="top"/>
    </xf>
    <xf numFmtId="0" fontId="19" fillId="4" borderId="19" xfId="0" applyFont="1" applyFill="1" applyBorder="1" applyAlignment="1">
      <alignment horizontal="right" vertical="top"/>
    </xf>
    <xf numFmtId="0" fontId="19" fillId="0" borderId="13" xfId="0" applyFont="1" applyBorder="1" applyAlignment="1">
      <alignment horizontal="right" vertical="top"/>
    </xf>
    <xf numFmtId="0" fontId="19" fillId="4" borderId="12" xfId="0" applyFont="1" applyFill="1" applyBorder="1" applyAlignment="1">
      <alignment horizontal="right" vertical="top"/>
    </xf>
    <xf numFmtId="0" fontId="19" fillId="4" borderId="10" xfId="0" applyFont="1" applyFill="1" applyBorder="1" applyAlignment="1">
      <alignment horizontal="right" vertical="top"/>
    </xf>
    <xf numFmtId="0" fontId="19" fillId="0" borderId="10" xfId="0" applyFont="1" applyBorder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5" fillId="0" borderId="12" xfId="0" applyFont="1" applyBorder="1"/>
    <xf numFmtId="0" fontId="5" fillId="0" borderId="24" xfId="0" applyFont="1" applyBorder="1"/>
    <xf numFmtId="0" fontId="19" fillId="0" borderId="13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1" fontId="27" fillId="4" borderId="19" xfId="0" applyNumberFormat="1" applyFont="1" applyFill="1" applyBorder="1" applyAlignment="1">
      <alignment horizontal="right" vertical="top"/>
    </xf>
    <xf numFmtId="0" fontId="19" fillId="0" borderId="7" xfId="0" applyFont="1" applyBorder="1" applyAlignment="1">
      <alignment horizontal="left" vertical="top"/>
    </xf>
    <xf numFmtId="1" fontId="19" fillId="0" borderId="20" xfId="0" applyNumberFormat="1" applyFont="1" applyBorder="1" applyAlignment="1">
      <alignment horizontal="right" vertical="top"/>
    </xf>
    <xf numFmtId="1" fontId="19" fillId="4" borderId="19" xfId="0" applyNumberFormat="1" applyFont="1" applyFill="1" applyBorder="1" applyAlignment="1">
      <alignment horizontal="right" vertical="top"/>
    </xf>
    <xf numFmtId="1" fontId="19" fillId="4" borderId="18" xfId="0" applyNumberFormat="1" applyFont="1" applyFill="1" applyBorder="1" applyAlignment="1">
      <alignment horizontal="right" vertical="top"/>
    </xf>
    <xf numFmtId="0" fontId="1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1" fontId="19" fillId="0" borderId="7" xfId="0" applyNumberFormat="1" applyFont="1" applyFill="1" applyBorder="1" applyAlignment="1">
      <alignment horizontal="right" vertical="top"/>
    </xf>
    <xf numFmtId="1" fontId="19" fillId="4" borderId="7" xfId="0" applyNumberFormat="1" applyFont="1" applyFill="1" applyBorder="1" applyAlignment="1">
      <alignment horizontal="right" vertical="top"/>
    </xf>
    <xf numFmtId="1" fontId="19" fillId="0" borderId="7" xfId="0" applyNumberFormat="1" applyFont="1" applyBorder="1" applyAlignment="1">
      <alignment horizontal="right" vertical="top"/>
    </xf>
    <xf numFmtId="1" fontId="19" fillId="0" borderId="7" xfId="0" applyNumberFormat="1" applyFont="1" applyBorder="1" applyAlignment="1">
      <alignment vertical="top"/>
    </xf>
    <xf numFmtId="0" fontId="27" fillId="0" borderId="6" xfId="0" applyFont="1" applyBorder="1" applyAlignment="1">
      <alignment horizontal="right" vertical="top"/>
    </xf>
    <xf numFmtId="0" fontId="27" fillId="4" borderId="7" xfId="0" applyFont="1" applyFill="1" applyBorder="1" applyAlignment="1">
      <alignment horizontal="right" vertical="top"/>
    </xf>
    <xf numFmtId="0" fontId="27" fillId="4" borderId="15" xfId="0" applyFont="1" applyFill="1" applyBorder="1" applyAlignment="1">
      <alignment horizontal="right" vertical="top"/>
    </xf>
    <xf numFmtId="0" fontId="27" fillId="0" borderId="7" xfId="0" applyFont="1" applyBorder="1" applyAlignment="1">
      <alignment horizontal="right" vertical="top"/>
    </xf>
    <xf numFmtId="0" fontId="27" fillId="0" borderId="8" xfId="0" applyFont="1" applyBorder="1" applyAlignment="1">
      <alignment horizontal="right" vertical="top"/>
    </xf>
    <xf numFmtId="3" fontId="31" fillId="0" borderId="0" xfId="0" applyNumberFormat="1" applyFont="1" applyBorder="1"/>
    <xf numFmtId="0" fontId="19" fillId="0" borderId="15" xfId="0" applyFont="1" applyBorder="1" applyAlignment="1">
      <alignment horizontal="left" vertical="top"/>
    </xf>
    <xf numFmtId="0" fontId="27" fillId="0" borderId="7" xfId="0" applyFont="1" applyBorder="1" applyAlignment="1">
      <alignment horizontal="left" vertical="top" wrapText="1"/>
    </xf>
    <xf numFmtId="0" fontId="19" fillId="2" borderId="7" xfId="0" applyFont="1" applyFill="1" applyBorder="1" applyAlignment="1">
      <alignment horizontal="right" vertical="top"/>
    </xf>
    <xf numFmtId="0" fontId="27" fillId="2" borderId="7" xfId="0" applyFont="1" applyFill="1" applyBorder="1" applyAlignment="1">
      <alignment horizontal="right" vertical="top"/>
    </xf>
    <xf numFmtId="0" fontId="19" fillId="0" borderId="15" xfId="0" applyFont="1" applyBorder="1"/>
    <xf numFmtId="0" fontId="19" fillId="0" borderId="19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 wrapText="1"/>
    </xf>
    <xf numFmtId="0" fontId="19" fillId="2" borderId="0" xfId="0" applyFont="1" applyFill="1" applyBorder="1" applyAlignment="1">
      <alignment horizontal="right" vertical="top"/>
    </xf>
    <xf numFmtId="0" fontId="19" fillId="0" borderId="19" xfId="0" applyFont="1" applyBorder="1"/>
    <xf numFmtId="0" fontId="19" fillId="0" borderId="14" xfId="0" applyFont="1" applyBorder="1" applyAlignment="1">
      <alignment horizontal="left" vertical="top"/>
    </xf>
    <xf numFmtId="0" fontId="19" fillId="2" borderId="0" xfId="0" applyFont="1" applyFill="1" applyAlignment="1">
      <alignment horizontal="right" vertical="top"/>
    </xf>
    <xf numFmtId="0" fontId="19" fillId="4" borderId="0" xfId="0" applyFont="1" applyFill="1" applyAlignment="1">
      <alignment horizontal="right" vertical="top"/>
    </xf>
    <xf numFmtId="0" fontId="19" fillId="0" borderId="14" xfId="0" applyFont="1" applyBorder="1"/>
    <xf numFmtId="0" fontId="19" fillId="0" borderId="0" xfId="0" applyFont="1" applyAlignment="1">
      <alignment horizontal="left" vertical="top"/>
    </xf>
    <xf numFmtId="0" fontId="19" fillId="0" borderId="14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0" fontId="19" fillId="0" borderId="9" xfId="0" applyFont="1" applyBorder="1" applyAlignment="1">
      <alignment horizontal="right" vertical="top"/>
    </xf>
    <xf numFmtId="0" fontId="19" fillId="0" borderId="14" xfId="0" applyFont="1" applyBorder="1" applyAlignment="1">
      <alignment horizontal="right" vertical="top"/>
    </xf>
    <xf numFmtId="0" fontId="27" fillId="0" borderId="0" xfId="0" applyFont="1" applyAlignment="1">
      <alignment horizontal="left" vertical="top"/>
    </xf>
    <xf numFmtId="1" fontId="22" fillId="0" borderId="20" xfId="0" applyNumberFormat="1" applyFont="1" applyBorder="1" applyAlignment="1">
      <alignment horizontal="right" vertical="top"/>
    </xf>
    <xf numFmtId="0" fontId="25" fillId="0" borderId="6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right" vertical="top"/>
    </xf>
    <xf numFmtId="3" fontId="5" fillId="0" borderId="15" xfId="0" applyNumberFormat="1" applyFont="1" applyFill="1" applyBorder="1" applyAlignment="1">
      <alignment vertical="top"/>
    </xf>
    <xf numFmtId="3" fontId="5" fillId="0" borderId="7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0" xfId="0" applyFont="1" applyFill="1" applyAlignment="1">
      <alignment horizontal="center" vertical="center"/>
    </xf>
    <xf numFmtId="3" fontId="5" fillId="0" borderId="14" xfId="0" applyNumberFormat="1" applyFont="1" applyFill="1" applyBorder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3" fontId="5" fillId="0" borderId="19" xfId="0" applyNumberFormat="1" applyFont="1" applyFill="1" applyBorder="1" applyAlignment="1">
      <alignment vertical="top"/>
    </xf>
    <xf numFmtId="1" fontId="19" fillId="0" borderId="23" xfId="0" applyNumberFormat="1" applyFont="1" applyBorder="1" applyAlignment="1">
      <alignment vertical="top"/>
    </xf>
    <xf numFmtId="1" fontId="19" fillId="0" borderId="14" xfId="0" applyNumberFormat="1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0" fontId="19" fillId="0" borderId="5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27" fillId="0" borderId="7" xfId="0" applyFont="1" applyFill="1" applyBorder="1" applyAlignment="1">
      <alignment horizontal="right" vertical="top"/>
    </xf>
    <xf numFmtId="3" fontId="19" fillId="0" borderId="15" xfId="0" applyNumberFormat="1" applyFont="1" applyBorder="1" applyAlignment="1">
      <alignment vertical="top"/>
    </xf>
    <xf numFmtId="3" fontId="19" fillId="0" borderId="7" xfId="0" applyNumberFormat="1" applyFont="1" applyBorder="1" applyAlignment="1">
      <alignment vertical="top"/>
    </xf>
    <xf numFmtId="0" fontId="19" fillId="0" borderId="7" xfId="0" applyFont="1" applyBorder="1" applyAlignment="1">
      <alignment vertical="top"/>
    </xf>
    <xf numFmtId="0" fontId="19" fillId="0" borderId="8" xfId="0" applyFont="1" applyBorder="1" applyAlignment="1">
      <alignment vertical="top"/>
    </xf>
    <xf numFmtId="0" fontId="19" fillId="0" borderId="19" xfId="0" applyFont="1" applyFill="1" applyBorder="1" applyAlignment="1">
      <alignment horizontal="right" vertical="top"/>
    </xf>
    <xf numFmtId="3" fontId="19" fillId="0" borderId="19" xfId="0" applyNumberFormat="1" applyFont="1" applyBorder="1" applyAlignment="1">
      <alignment vertical="top"/>
    </xf>
    <xf numFmtId="3" fontId="19" fillId="0" borderId="0" xfId="0" applyNumberFormat="1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19" fillId="0" borderId="5" xfId="0" applyFont="1" applyBorder="1" applyAlignment="1">
      <alignment horizontal="left"/>
    </xf>
    <xf numFmtId="0" fontId="19" fillId="0" borderId="19" xfId="0" applyFont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4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1" fontId="19" fillId="0" borderId="0" xfId="0" applyNumberFormat="1" applyFont="1" applyBorder="1" applyAlignment="1">
      <alignment horizontal="right"/>
    </xf>
    <xf numFmtId="0" fontId="19" fillId="0" borderId="18" xfId="0" applyFont="1" applyBorder="1" applyAlignment="1">
      <alignment horizontal="right"/>
    </xf>
    <xf numFmtId="0" fontId="19" fillId="4" borderId="19" xfId="0" applyFont="1" applyFill="1" applyBorder="1" applyAlignment="1">
      <alignment horizontal="right"/>
    </xf>
    <xf numFmtId="0" fontId="28" fillId="0" borderId="5" xfId="0" applyFont="1" applyBorder="1" applyAlignment="1">
      <alignment horizontal="left" vertical="top" wrapText="1"/>
    </xf>
    <xf numFmtId="1" fontId="19" fillId="0" borderId="8" xfId="0" applyNumberFormat="1" applyFont="1" applyBorder="1" applyAlignment="1">
      <alignment vertical="top"/>
    </xf>
    <xf numFmtId="1" fontId="19" fillId="0" borderId="6" xfId="0" applyNumberFormat="1" applyFont="1" applyBorder="1" applyAlignment="1">
      <alignment horizontal="right" vertical="top"/>
    </xf>
    <xf numFmtId="0" fontId="27" fillId="0" borderId="14" xfId="0" applyFont="1" applyBorder="1" applyAlignment="1">
      <alignment horizontal="left" vertical="top"/>
    </xf>
    <xf numFmtId="1" fontId="19" fillId="4" borderId="15" xfId="0" applyNumberFormat="1" applyFont="1" applyFill="1" applyBorder="1" applyAlignment="1">
      <alignment horizontal="right" vertical="top"/>
    </xf>
    <xf numFmtId="1" fontId="19" fillId="0" borderId="8" xfId="0" applyNumberFormat="1" applyFont="1" applyBorder="1" applyAlignment="1">
      <alignment horizontal="right" vertical="top"/>
    </xf>
    <xf numFmtId="1" fontId="19" fillId="0" borderId="15" xfId="0" applyNumberFormat="1" applyFont="1" applyBorder="1" applyAlignment="1">
      <alignment vertical="top"/>
    </xf>
    <xf numFmtId="0" fontId="28" fillId="0" borderId="14" xfId="0" applyFont="1" applyBorder="1" applyAlignment="1">
      <alignment horizontal="left" vertical="top"/>
    </xf>
    <xf numFmtId="0" fontId="5" fillId="4" borderId="12" xfId="0" applyFont="1" applyFill="1" applyBorder="1" applyAlignment="1">
      <alignment horizontal="right" vertical="top"/>
    </xf>
    <xf numFmtId="0" fontId="27" fillId="0" borderId="0" xfId="0" applyFont="1"/>
    <xf numFmtId="0" fontId="27" fillId="0" borderId="5" xfId="0" applyFont="1" applyBorder="1"/>
    <xf numFmtId="0" fontId="19" fillId="0" borderId="5" xfId="0" applyFont="1" applyBorder="1"/>
    <xf numFmtId="0" fontId="5" fillId="4" borderId="14" xfId="0" applyFont="1" applyFill="1" applyBorder="1"/>
    <xf numFmtId="1" fontId="22" fillId="4" borderId="19" xfId="0" applyNumberFormat="1" applyFont="1" applyFill="1" applyBorder="1" applyAlignment="1">
      <alignment horizontal="right" vertical="top"/>
    </xf>
    <xf numFmtId="1" fontId="22" fillId="0" borderId="19" xfId="0" applyNumberFormat="1" applyFont="1" applyBorder="1" applyAlignment="1">
      <alignment vertical="top"/>
    </xf>
    <xf numFmtId="1" fontId="22" fillId="4" borderId="14" xfId="0" applyNumberFormat="1" applyFont="1" applyFill="1" applyBorder="1" applyAlignment="1">
      <alignment horizontal="right" vertical="top"/>
    </xf>
    <xf numFmtId="1" fontId="20" fillId="4" borderId="14" xfId="0" applyNumberFormat="1" applyFont="1" applyFill="1" applyBorder="1" applyAlignment="1">
      <alignment horizontal="right" vertical="top"/>
    </xf>
    <xf numFmtId="1" fontId="6" fillId="0" borderId="19" xfId="0" applyNumberFormat="1" applyFont="1" applyBorder="1" applyAlignment="1">
      <alignment vertical="top"/>
    </xf>
    <xf numFmtId="0" fontId="0" fillId="0" borderId="5" xfId="0" applyBorder="1"/>
    <xf numFmtId="1" fontId="0" fillId="0" borderId="5" xfId="0" applyNumberFormat="1" applyBorder="1"/>
    <xf numFmtId="1" fontId="0" fillId="0" borderId="14" xfId="0" applyNumberFormat="1" applyBorder="1"/>
    <xf numFmtId="1" fontId="0" fillId="0" borderId="0" xfId="0" applyNumberFormat="1" applyBorder="1"/>
    <xf numFmtId="1" fontId="0" fillId="0" borderId="18" xfId="0" applyNumberFormat="1" applyBorder="1"/>
    <xf numFmtId="0" fontId="0" fillId="0" borderId="18" xfId="0" applyBorder="1"/>
    <xf numFmtId="1" fontId="0" fillId="4" borderId="0" xfId="0" applyNumberFormat="1" applyFill="1"/>
    <xf numFmtId="1" fontId="0" fillId="4" borderId="14" xfId="0" applyNumberFormat="1" applyFill="1" applyBorder="1"/>
    <xf numFmtId="1" fontId="0" fillId="4" borderId="0" xfId="0" applyNumberFormat="1" applyFill="1" applyBorder="1"/>
    <xf numFmtId="49" fontId="35" fillId="0" borderId="2" xfId="0" applyNumberFormat="1" applyFont="1" applyFill="1" applyBorder="1" applyAlignment="1">
      <alignment horizontal="right" vertical="top"/>
    </xf>
    <xf numFmtId="0" fontId="34" fillId="2" borderId="2" xfId="0" applyFont="1" applyFill="1" applyBorder="1" applyAlignment="1">
      <alignment horizontal="right" vertical="top"/>
    </xf>
    <xf numFmtId="0" fontId="34" fillId="2" borderId="3" xfId="0" applyFont="1" applyFill="1" applyBorder="1" applyAlignment="1">
      <alignment horizontal="right" vertical="top"/>
    </xf>
    <xf numFmtId="16" fontId="34" fillId="4" borderId="2" xfId="0" applyNumberFormat="1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0" fontId="34" fillId="0" borderId="2" xfId="0" applyFont="1" applyBorder="1" applyAlignment="1">
      <alignment horizontal="right" vertical="top"/>
    </xf>
    <xf numFmtId="0" fontId="34" fillId="0" borderId="3" xfId="0" applyFont="1" applyBorder="1" applyAlignment="1">
      <alignment horizontal="right" vertical="top"/>
    </xf>
    <xf numFmtId="0" fontId="34" fillId="0" borderId="1" xfId="0" applyFont="1" applyBorder="1" applyAlignment="1">
      <alignment horizontal="right" vertical="top"/>
    </xf>
    <xf numFmtId="0" fontId="33" fillId="0" borderId="5" xfId="0" applyFont="1" applyBorder="1" applyAlignment="1">
      <alignment vertical="top"/>
    </xf>
    <xf numFmtId="0" fontId="33" fillId="0" borderId="5" xfId="0" applyFont="1" applyBorder="1" applyAlignment="1">
      <alignment horizontal="right" vertical="top"/>
    </xf>
    <xf numFmtId="1" fontId="33" fillId="0" borderId="5" xfId="0" applyNumberFormat="1" applyFont="1" applyBorder="1" applyAlignment="1">
      <alignment horizontal="right" vertical="top"/>
    </xf>
    <xf numFmtId="0" fontId="33" fillId="0" borderId="18" xfId="0" applyFont="1" applyBorder="1" applyAlignment="1">
      <alignment horizontal="right" vertical="top"/>
    </xf>
    <xf numFmtId="1" fontId="36" fillId="0" borderId="0" xfId="0" applyNumberFormat="1" applyFont="1" applyFill="1" applyBorder="1" applyAlignment="1">
      <alignment horizontal="right" vertical="top"/>
    </xf>
    <xf numFmtId="1" fontId="33" fillId="0" borderId="0" xfId="0" applyNumberFormat="1" applyFont="1" applyFill="1" applyBorder="1" applyAlignment="1">
      <alignment horizontal="right" vertical="top"/>
    </xf>
    <xf numFmtId="1" fontId="33" fillId="2" borderId="0" xfId="0" applyNumberFormat="1" applyFont="1" applyFill="1" applyBorder="1" applyAlignment="1">
      <alignment horizontal="right" vertical="top"/>
    </xf>
    <xf numFmtId="1" fontId="33" fillId="2" borderId="18" xfId="0" applyNumberFormat="1" applyFont="1" applyFill="1" applyBorder="1" applyAlignment="1">
      <alignment horizontal="right" vertical="top"/>
    </xf>
    <xf numFmtId="1" fontId="33" fillId="4" borderId="0" xfId="0" applyNumberFormat="1" applyFont="1" applyFill="1" applyBorder="1" applyAlignment="1">
      <alignment horizontal="right" vertical="top"/>
    </xf>
    <xf numFmtId="1" fontId="33" fillId="0" borderId="0" xfId="0" applyNumberFormat="1" applyFont="1" applyBorder="1" applyAlignment="1">
      <alignment horizontal="right" vertical="top"/>
    </xf>
    <xf numFmtId="1" fontId="33" fillId="0" borderId="18" xfId="0" applyNumberFormat="1" applyFont="1" applyBorder="1" applyAlignment="1">
      <alignment horizontal="right" vertical="top"/>
    </xf>
    <xf numFmtId="1" fontId="33" fillId="0" borderId="14" xfId="0" applyNumberFormat="1" applyFont="1" applyBorder="1" applyAlignment="1">
      <alignment horizontal="right" vertical="top"/>
    </xf>
    <xf numFmtId="0" fontId="37" fillId="0" borderId="5" xfId="0" applyFont="1" applyBorder="1" applyAlignment="1">
      <alignment vertical="top"/>
    </xf>
    <xf numFmtId="0" fontId="37" fillId="0" borderId="5" xfId="0" applyFont="1" applyBorder="1" applyAlignment="1">
      <alignment horizontal="right" vertical="top"/>
    </xf>
    <xf numFmtId="1" fontId="37" fillId="0" borderId="5" xfId="0" applyNumberFormat="1" applyFont="1" applyBorder="1" applyAlignment="1">
      <alignment horizontal="right" vertical="top"/>
    </xf>
    <xf numFmtId="0" fontId="37" fillId="0" borderId="18" xfId="0" applyFont="1" applyBorder="1" applyAlignment="1">
      <alignment horizontal="right" vertical="top"/>
    </xf>
    <xf numFmtId="1" fontId="37" fillId="0" borderId="0" xfId="0" applyNumberFormat="1" applyFont="1" applyFill="1" applyBorder="1" applyAlignment="1">
      <alignment horizontal="right" vertical="top"/>
    </xf>
    <xf numFmtId="1" fontId="37" fillId="2" borderId="0" xfId="0" applyNumberFormat="1" applyFont="1" applyFill="1" applyBorder="1" applyAlignment="1">
      <alignment horizontal="right" vertical="top"/>
    </xf>
    <xf numFmtId="1" fontId="37" fillId="2" borderId="18" xfId="0" applyNumberFormat="1" applyFont="1" applyFill="1" applyBorder="1" applyAlignment="1">
      <alignment horizontal="right" vertical="top"/>
    </xf>
    <xf numFmtId="1" fontId="37" fillId="4" borderId="0" xfId="0" applyNumberFormat="1" applyFont="1" applyFill="1" applyBorder="1" applyAlignment="1">
      <alignment horizontal="right" vertical="top"/>
    </xf>
    <xf numFmtId="1" fontId="37" fillId="0" borderId="0" xfId="0" applyNumberFormat="1" applyFont="1" applyBorder="1" applyAlignment="1">
      <alignment horizontal="right" vertical="top"/>
    </xf>
    <xf numFmtId="1" fontId="37" fillId="0" borderId="18" xfId="0" applyNumberFormat="1" applyFont="1" applyBorder="1" applyAlignment="1">
      <alignment horizontal="right" vertical="top"/>
    </xf>
    <xf numFmtId="1" fontId="37" fillId="0" borderId="14" xfId="0" applyNumberFormat="1" applyFont="1" applyBorder="1" applyAlignment="1">
      <alignment horizontal="right" vertical="top"/>
    </xf>
    <xf numFmtId="0" fontId="34" fillId="0" borderId="5" xfId="0" applyFont="1" applyBorder="1" applyAlignment="1">
      <alignment vertical="top"/>
    </xf>
    <xf numFmtId="0" fontId="34" fillId="0" borderId="5" xfId="0" applyFont="1" applyBorder="1" applyAlignment="1">
      <alignment horizontal="right" vertical="top"/>
    </xf>
    <xf numFmtId="1" fontId="34" fillId="0" borderId="5" xfId="0" applyNumberFormat="1" applyFont="1" applyBorder="1" applyAlignment="1">
      <alignment horizontal="right" vertical="top"/>
    </xf>
    <xf numFmtId="0" fontId="34" fillId="0" borderId="18" xfId="0" applyFont="1" applyBorder="1" applyAlignment="1">
      <alignment horizontal="right" vertical="top"/>
    </xf>
    <xf numFmtId="0" fontId="35" fillId="0" borderId="0" xfId="0" applyFont="1" applyFill="1" applyBorder="1" applyAlignment="1">
      <alignment horizontal="right" vertical="top"/>
    </xf>
    <xf numFmtId="0" fontId="34" fillId="2" borderId="0" xfId="0" applyFont="1" applyFill="1" applyBorder="1" applyAlignment="1">
      <alignment horizontal="right" vertical="top"/>
    </xf>
    <xf numFmtId="0" fontId="34" fillId="2" borderId="0" xfId="0" applyFont="1" applyFill="1" applyAlignment="1">
      <alignment horizontal="right" vertical="top"/>
    </xf>
    <xf numFmtId="0" fontId="34" fillId="2" borderId="9" xfId="0" applyFont="1" applyFill="1" applyBorder="1" applyAlignment="1">
      <alignment horizontal="right" vertical="top"/>
    </xf>
    <xf numFmtId="0" fontId="34" fillId="4" borderId="0" xfId="0" applyFont="1" applyFill="1" applyAlignment="1">
      <alignment horizontal="right" vertical="top"/>
    </xf>
    <xf numFmtId="0" fontId="34" fillId="0" borderId="0" xfId="0" applyFont="1" applyAlignment="1">
      <alignment horizontal="right" vertical="top"/>
    </xf>
    <xf numFmtId="0" fontId="34" fillId="0" borderId="9" xfId="0" applyFont="1" applyBorder="1" applyAlignment="1">
      <alignment horizontal="right" vertical="top"/>
    </xf>
    <xf numFmtId="0" fontId="34" fillId="0" borderId="0" xfId="0" applyFont="1" applyBorder="1" applyAlignment="1">
      <alignment horizontal="right" vertical="top"/>
    </xf>
    <xf numFmtId="0" fontId="34" fillId="0" borderId="14" xfId="0" applyFont="1" applyBorder="1" applyAlignment="1">
      <alignment horizontal="right" vertical="top"/>
    </xf>
    <xf numFmtId="1" fontId="34" fillId="0" borderId="0" xfId="0" applyNumberFormat="1" applyFont="1" applyBorder="1" applyAlignment="1">
      <alignment horizontal="right" vertical="top"/>
    </xf>
    <xf numFmtId="0" fontId="36" fillId="0" borderId="0" xfId="0" applyFont="1" applyFill="1" applyBorder="1" applyAlignment="1">
      <alignment horizontal="right" vertical="top"/>
    </xf>
    <xf numFmtId="0" fontId="33" fillId="0" borderId="0" xfId="0" applyFont="1" applyFill="1" applyBorder="1" applyAlignment="1">
      <alignment horizontal="right" vertical="top"/>
    </xf>
    <xf numFmtId="0" fontId="33" fillId="2" borderId="0" xfId="0" applyFont="1" applyFill="1" applyBorder="1" applyAlignment="1">
      <alignment horizontal="right" vertical="top"/>
    </xf>
    <xf numFmtId="0" fontId="33" fillId="2" borderId="0" xfId="0" applyFont="1" applyFill="1" applyAlignment="1">
      <alignment horizontal="right" vertical="top"/>
    </xf>
    <xf numFmtId="0" fontId="33" fillId="2" borderId="18" xfId="0" applyFont="1" applyFill="1" applyBorder="1" applyAlignment="1">
      <alignment horizontal="right" vertical="top"/>
    </xf>
    <xf numFmtId="0" fontId="33" fillId="4" borderId="0" xfId="0" applyFont="1" applyFill="1" applyAlignment="1">
      <alignment horizontal="right" vertical="top"/>
    </xf>
    <xf numFmtId="0" fontId="33" fillId="0" borderId="0" xfId="0" applyFont="1" applyAlignment="1">
      <alignment horizontal="right" vertical="top"/>
    </xf>
    <xf numFmtId="0" fontId="33" fillId="0" borderId="0" xfId="0" applyFont="1" applyBorder="1" applyAlignment="1">
      <alignment horizontal="right" vertical="top"/>
    </xf>
    <xf numFmtId="0" fontId="33" fillId="0" borderId="14" xfId="0" applyFont="1" applyBorder="1" applyAlignment="1">
      <alignment horizontal="right" vertical="top"/>
    </xf>
    <xf numFmtId="3" fontId="36" fillId="0" borderId="0" xfId="0" applyNumberFormat="1" applyFont="1" applyFill="1" applyBorder="1" applyAlignment="1">
      <alignment horizontal="right" vertical="top"/>
    </xf>
    <xf numFmtId="3" fontId="33" fillId="2" borderId="0" xfId="0" applyNumberFormat="1" applyFont="1" applyFill="1" applyBorder="1" applyAlignment="1">
      <alignment horizontal="right" vertical="top"/>
    </xf>
    <xf numFmtId="3" fontId="33" fillId="2" borderId="0" xfId="0" applyNumberFormat="1" applyFont="1" applyFill="1" applyAlignment="1">
      <alignment horizontal="right" vertical="top"/>
    </xf>
    <xf numFmtId="3" fontId="33" fillId="2" borderId="18" xfId="0" applyNumberFormat="1" applyFont="1" applyFill="1" applyBorder="1" applyAlignment="1">
      <alignment horizontal="right" vertical="top"/>
    </xf>
    <xf numFmtId="3" fontId="33" fillId="4" borderId="0" xfId="0" applyNumberFormat="1" applyFont="1" applyFill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3" fontId="33" fillId="0" borderId="18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3" fillId="0" borderId="14" xfId="0" applyNumberFormat="1" applyFont="1" applyBorder="1" applyAlignment="1">
      <alignment horizontal="right" vertical="top"/>
    </xf>
    <xf numFmtId="0" fontId="38" fillId="0" borderId="5" xfId="0" applyFont="1" applyBorder="1" applyAlignment="1">
      <alignment horizontal="right" vertical="top"/>
    </xf>
    <xf numFmtId="0" fontId="38" fillId="0" borderId="18" xfId="0" applyFont="1" applyBorder="1" applyAlignment="1">
      <alignment horizontal="right" vertical="top"/>
    </xf>
    <xf numFmtId="1" fontId="37" fillId="2" borderId="0" xfId="0" applyNumberFormat="1" applyFont="1" applyFill="1" applyAlignment="1">
      <alignment horizontal="right" vertical="top"/>
    </xf>
    <xf numFmtId="1" fontId="37" fillId="4" borderId="0" xfId="0" applyNumberFormat="1" applyFont="1" applyFill="1" applyAlignment="1">
      <alignment horizontal="right" vertical="top"/>
    </xf>
    <xf numFmtId="1" fontId="37" fillId="0" borderId="0" xfId="0" applyNumberFormat="1" applyFont="1" applyAlignment="1">
      <alignment horizontal="right" vertical="top"/>
    </xf>
    <xf numFmtId="3" fontId="34" fillId="0" borderId="5" xfId="0" applyNumberFormat="1" applyFont="1" applyBorder="1" applyAlignment="1">
      <alignment horizontal="right" vertical="top"/>
    </xf>
    <xf numFmtId="3" fontId="34" fillId="0" borderId="18" xfId="0" applyNumberFormat="1" applyFont="1" applyBorder="1" applyAlignment="1">
      <alignment horizontal="right" vertical="top"/>
    </xf>
    <xf numFmtId="1" fontId="33" fillId="2" borderId="0" xfId="0" applyNumberFormat="1" applyFont="1" applyFill="1" applyAlignment="1">
      <alignment horizontal="right" vertical="top"/>
    </xf>
    <xf numFmtId="1" fontId="33" fillId="4" borderId="0" xfId="0" applyNumberFormat="1" applyFont="1" applyFill="1" applyAlignment="1">
      <alignment horizontal="right" vertical="top"/>
    </xf>
    <xf numFmtId="1" fontId="33" fillId="0" borderId="0" xfId="0" applyNumberFormat="1" applyFont="1" applyAlignment="1">
      <alignment horizontal="right" vertical="top"/>
    </xf>
    <xf numFmtId="3" fontId="38" fillId="0" borderId="5" xfId="0" applyNumberFormat="1" applyFont="1" applyBorder="1" applyAlignment="1">
      <alignment horizontal="right" vertical="top"/>
    </xf>
    <xf numFmtId="3" fontId="38" fillId="0" borderId="18" xfId="0" applyNumberFormat="1" applyFont="1" applyBorder="1" applyAlignment="1">
      <alignment horizontal="right" vertical="top"/>
    </xf>
    <xf numFmtId="1" fontId="35" fillId="0" borderId="0" xfId="0" applyNumberFormat="1" applyFont="1" applyFill="1" applyBorder="1" applyAlignment="1">
      <alignment horizontal="right" vertical="top"/>
    </xf>
    <xf numFmtId="1" fontId="34" fillId="0" borderId="0" xfId="0" applyNumberFormat="1" applyFont="1" applyFill="1" applyBorder="1" applyAlignment="1">
      <alignment horizontal="right" vertical="top"/>
    </xf>
    <xf numFmtId="1" fontId="34" fillId="2" borderId="0" xfId="0" applyNumberFormat="1" applyFont="1" applyFill="1" applyBorder="1" applyAlignment="1">
      <alignment horizontal="right" vertical="top"/>
    </xf>
    <xf numFmtId="1" fontId="34" fillId="2" borderId="0" xfId="0" applyNumberFormat="1" applyFont="1" applyFill="1" applyAlignment="1">
      <alignment horizontal="right" vertical="top"/>
    </xf>
    <xf numFmtId="1" fontId="34" fillId="2" borderId="9" xfId="0" applyNumberFormat="1" applyFont="1" applyFill="1" applyBorder="1" applyAlignment="1">
      <alignment horizontal="right" vertical="top"/>
    </xf>
    <xf numFmtId="1" fontId="34" fillId="4" borderId="0" xfId="0" applyNumberFormat="1" applyFont="1" applyFill="1" applyAlignment="1">
      <alignment horizontal="right" vertical="top"/>
    </xf>
    <xf numFmtId="1" fontId="34" fillId="0" borderId="0" xfId="0" applyNumberFormat="1" applyFont="1" applyAlignment="1">
      <alignment horizontal="right" vertical="top"/>
    </xf>
    <xf numFmtId="1" fontId="34" fillId="0" borderId="9" xfId="0" applyNumberFormat="1" applyFont="1" applyBorder="1" applyAlignment="1">
      <alignment horizontal="right" vertical="top"/>
    </xf>
    <xf numFmtId="1" fontId="34" fillId="0" borderId="14" xfId="0" applyNumberFormat="1" applyFont="1" applyBorder="1" applyAlignment="1">
      <alignment horizontal="right" vertical="top"/>
    </xf>
    <xf numFmtId="1" fontId="33" fillId="2" borderId="9" xfId="0" applyNumberFormat="1" applyFont="1" applyFill="1" applyBorder="1" applyAlignment="1">
      <alignment horizontal="right" vertical="top"/>
    </xf>
    <xf numFmtId="1" fontId="33" fillId="0" borderId="9" xfId="0" applyNumberFormat="1" applyFont="1" applyBorder="1" applyAlignment="1">
      <alignment horizontal="right" vertical="top"/>
    </xf>
    <xf numFmtId="0" fontId="39" fillId="0" borderId="5" xfId="0" applyFont="1" applyBorder="1" applyAlignment="1">
      <alignment vertical="top"/>
    </xf>
    <xf numFmtId="0" fontId="33" fillId="2" borderId="9" xfId="0" applyFont="1" applyFill="1" applyBorder="1" applyAlignment="1">
      <alignment horizontal="right" vertical="top"/>
    </xf>
    <xf numFmtId="0" fontId="33" fillId="0" borderId="9" xfId="0" applyFont="1" applyBorder="1" applyAlignment="1">
      <alignment horizontal="right" vertical="top"/>
    </xf>
    <xf numFmtId="0" fontId="33" fillId="0" borderId="6" xfId="0" applyFont="1" applyBorder="1" applyAlignment="1">
      <alignment vertical="top"/>
    </xf>
    <xf numFmtId="0" fontId="33" fillId="0" borderId="6" xfId="0" applyFont="1" applyBorder="1" applyAlignment="1">
      <alignment horizontal="right" vertical="top"/>
    </xf>
    <xf numFmtId="1" fontId="34" fillId="0" borderId="6" xfId="0" applyNumberFormat="1" applyFont="1" applyBorder="1" applyAlignment="1">
      <alignment horizontal="right" vertical="top"/>
    </xf>
    <xf numFmtId="0" fontId="34" fillId="0" borderId="6" xfId="0" applyFont="1" applyBorder="1" applyAlignment="1">
      <alignment horizontal="right" vertical="top"/>
    </xf>
    <xf numFmtId="0" fontId="34" fillId="0" borderId="8" xfId="0" applyFont="1" applyBorder="1" applyAlignment="1">
      <alignment horizontal="right" vertical="top"/>
    </xf>
    <xf numFmtId="1" fontId="36" fillId="0" borderId="7" xfId="0" applyNumberFormat="1" applyFont="1" applyFill="1" applyBorder="1" applyAlignment="1">
      <alignment horizontal="right" vertical="top"/>
    </xf>
    <xf numFmtId="1" fontId="33" fillId="0" borderId="7" xfId="0" applyNumberFormat="1" applyFont="1" applyFill="1" applyBorder="1" applyAlignment="1">
      <alignment horizontal="right" vertical="top"/>
    </xf>
    <xf numFmtId="1" fontId="33" fillId="2" borderId="7" xfId="0" applyNumberFormat="1" applyFont="1" applyFill="1" applyBorder="1" applyAlignment="1">
      <alignment horizontal="right" vertical="top"/>
    </xf>
    <xf numFmtId="1" fontId="33" fillId="2" borderId="8" xfId="0" applyNumberFormat="1" applyFont="1" applyFill="1" applyBorder="1" applyAlignment="1">
      <alignment horizontal="right" vertical="top"/>
    </xf>
    <xf numFmtId="1" fontId="33" fillId="4" borderId="7" xfId="0" applyNumberFormat="1" applyFont="1" applyFill="1" applyBorder="1" applyAlignment="1">
      <alignment horizontal="right" vertical="top"/>
    </xf>
    <xf numFmtId="1" fontId="33" fillId="0" borderId="7" xfId="0" applyNumberFormat="1" applyFont="1" applyBorder="1" applyAlignment="1">
      <alignment horizontal="right" vertical="top"/>
    </xf>
    <xf numFmtId="1" fontId="33" fillId="0" borderId="8" xfId="0" applyNumberFormat="1" applyFont="1" applyBorder="1" applyAlignment="1">
      <alignment horizontal="right" vertical="top"/>
    </xf>
    <xf numFmtId="1" fontId="33" fillId="0" borderId="15" xfId="0" applyNumberFormat="1" applyFont="1" applyBorder="1" applyAlignment="1">
      <alignment horizontal="right" vertical="top"/>
    </xf>
    <xf numFmtId="0" fontId="33" fillId="0" borderId="20" xfId="0" applyFont="1" applyBorder="1" applyAlignment="1">
      <alignment vertical="top"/>
    </xf>
    <xf numFmtId="0" fontId="33" fillId="0" borderId="20" xfId="0" applyFont="1" applyBorder="1" applyAlignment="1">
      <alignment horizontal="right" vertical="top"/>
    </xf>
    <xf numFmtId="1" fontId="33" fillId="0" borderId="20" xfId="0" applyNumberFormat="1" applyFont="1" applyBorder="1" applyAlignment="1">
      <alignment horizontal="right" vertical="top"/>
    </xf>
    <xf numFmtId="0" fontId="34" fillId="0" borderId="20" xfId="0" applyFont="1" applyBorder="1" applyAlignment="1">
      <alignment horizontal="right" vertical="top"/>
    </xf>
    <xf numFmtId="1" fontId="33" fillId="0" borderId="19" xfId="0" applyNumberFormat="1" applyFont="1" applyBorder="1" applyAlignment="1">
      <alignment horizontal="right" vertical="top"/>
    </xf>
    <xf numFmtId="1" fontId="38" fillId="0" borderId="5" xfId="0" applyNumberFormat="1" applyFont="1" applyBorder="1" applyAlignment="1">
      <alignment horizontal="right" vertical="top"/>
    </xf>
    <xf numFmtId="0" fontId="37" fillId="0" borderId="20" xfId="0" applyFont="1" applyBorder="1" applyAlignment="1">
      <alignment vertical="top"/>
    </xf>
    <xf numFmtId="0" fontId="37" fillId="0" borderId="20" xfId="0" applyFont="1" applyBorder="1" applyAlignment="1">
      <alignment horizontal="right" vertical="top"/>
    </xf>
    <xf numFmtId="1" fontId="37" fillId="0" borderId="20" xfId="0" applyNumberFormat="1" applyFont="1" applyBorder="1" applyAlignment="1">
      <alignment horizontal="right" vertical="top"/>
    </xf>
    <xf numFmtId="0" fontId="38" fillId="0" borderId="20" xfId="0" applyFont="1" applyBorder="1" applyAlignment="1">
      <alignment horizontal="right" vertical="top"/>
    </xf>
    <xf numFmtId="1" fontId="37" fillId="0" borderId="19" xfId="0" applyNumberFormat="1" applyFont="1" applyBorder="1" applyAlignment="1">
      <alignment horizontal="right" vertical="top"/>
    </xf>
    <xf numFmtId="1" fontId="35" fillId="0" borderId="5" xfId="0" applyNumberFormat="1" applyFont="1" applyBorder="1" applyAlignment="1">
      <alignment horizontal="right" vertical="top"/>
    </xf>
    <xf numFmtId="1" fontId="34" fillId="2" borderId="18" xfId="0" applyNumberFormat="1" applyFont="1" applyFill="1" applyBorder="1" applyAlignment="1">
      <alignment horizontal="right" vertical="top"/>
    </xf>
    <xf numFmtId="1" fontId="34" fillId="4" borderId="0" xfId="0" applyNumberFormat="1" applyFont="1" applyFill="1" applyBorder="1" applyAlignment="1">
      <alignment horizontal="right" vertical="top"/>
    </xf>
    <xf numFmtId="1" fontId="34" fillId="0" borderId="18" xfId="0" applyNumberFormat="1" applyFont="1" applyBorder="1" applyAlignment="1">
      <alignment horizontal="right" vertical="top"/>
    </xf>
    <xf numFmtId="0" fontId="34" fillId="0" borderId="13" xfId="0" applyFont="1" applyBorder="1" applyAlignment="1">
      <alignment horizontal="left" vertical="top"/>
    </xf>
    <xf numFmtId="0" fontId="34" fillId="0" borderId="13" xfId="0" applyFont="1" applyBorder="1" applyAlignment="1">
      <alignment horizontal="right" vertical="top"/>
    </xf>
    <xf numFmtId="0" fontId="34" fillId="0" borderId="5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3" fontId="33" fillId="0" borderId="20" xfId="0" applyNumberFormat="1" applyFont="1" applyBorder="1" applyAlignment="1">
      <alignment horizontal="right" vertical="top"/>
    </xf>
    <xf numFmtId="1" fontId="33" fillId="0" borderId="18" xfId="0" applyNumberFormat="1" applyFont="1" applyFill="1" applyBorder="1" applyAlignment="1">
      <alignment horizontal="right" vertical="top"/>
    </xf>
    <xf numFmtId="1" fontId="33" fillId="0" borderId="19" xfId="0" applyNumberFormat="1" applyFont="1" applyFill="1" applyBorder="1" applyAlignment="1">
      <alignment horizontal="right" vertical="top"/>
    </xf>
    <xf numFmtId="0" fontId="34" fillId="0" borderId="20" xfId="0" applyFont="1" applyBorder="1" applyAlignment="1">
      <alignment horizontal="left" vertical="top"/>
    </xf>
    <xf numFmtId="3" fontId="34" fillId="0" borderId="20" xfId="0" applyNumberFormat="1" applyFont="1" applyBorder="1" applyAlignment="1">
      <alignment horizontal="right" vertical="top"/>
    </xf>
    <xf numFmtId="1" fontId="34" fillId="0" borderId="18" xfId="0" applyNumberFormat="1" applyFont="1" applyFill="1" applyBorder="1" applyAlignment="1">
      <alignment horizontal="right" vertical="top"/>
    </xf>
    <xf numFmtId="1" fontId="34" fillId="0" borderId="19" xfId="0" applyNumberFormat="1" applyFont="1" applyFill="1" applyBorder="1" applyAlignment="1">
      <alignment horizontal="right" vertical="top"/>
    </xf>
    <xf numFmtId="0" fontId="37" fillId="0" borderId="20" xfId="0" applyFont="1" applyBorder="1" applyAlignment="1">
      <alignment horizontal="left" vertical="top"/>
    </xf>
    <xf numFmtId="3" fontId="37" fillId="0" borderId="20" xfId="0" applyNumberFormat="1" applyFont="1" applyBorder="1" applyAlignment="1">
      <alignment horizontal="right" vertical="top"/>
    </xf>
    <xf numFmtId="1" fontId="37" fillId="0" borderId="18" xfId="0" applyNumberFormat="1" applyFont="1" applyFill="1" applyBorder="1" applyAlignment="1">
      <alignment horizontal="right" vertical="top"/>
    </xf>
    <xf numFmtId="1" fontId="37" fillId="0" borderId="19" xfId="0" applyNumberFormat="1" applyFont="1" applyFill="1" applyBorder="1" applyAlignment="1">
      <alignment horizontal="right" vertical="top"/>
    </xf>
    <xf numFmtId="1" fontId="34" fillId="4" borderId="19" xfId="0" applyNumberFormat="1" applyFont="1" applyFill="1" applyBorder="1" applyAlignment="1">
      <alignment horizontal="right" vertical="top"/>
    </xf>
    <xf numFmtId="1" fontId="34" fillId="4" borderId="18" xfId="0" applyNumberFormat="1" applyFont="1" applyFill="1" applyBorder="1" applyAlignment="1">
      <alignment horizontal="right" vertical="top"/>
    </xf>
    <xf numFmtId="1" fontId="33" fillId="4" borderId="18" xfId="0" applyNumberFormat="1" applyFont="1" applyFill="1" applyBorder="1" applyAlignment="1">
      <alignment horizontal="right" vertical="top"/>
    </xf>
    <xf numFmtId="0" fontId="33" fillId="0" borderId="5" xfId="0" applyFont="1" applyBorder="1" applyAlignment="1">
      <alignment horizontal="left" vertical="top"/>
    </xf>
    <xf numFmtId="1" fontId="36" fillId="4" borderId="0" xfId="0" applyNumberFormat="1" applyFont="1" applyFill="1" applyBorder="1" applyAlignment="1">
      <alignment horizontal="right" vertical="top"/>
    </xf>
    <xf numFmtId="1" fontId="33" fillId="0" borderId="14" xfId="0" applyNumberFormat="1" applyFont="1" applyFill="1" applyBorder="1" applyAlignment="1">
      <alignment horizontal="right" vertical="top"/>
    </xf>
    <xf numFmtId="1" fontId="34" fillId="0" borderId="14" xfId="0" applyNumberFormat="1" applyFont="1" applyFill="1" applyBorder="1" applyAlignment="1">
      <alignment horizontal="right" vertical="top"/>
    </xf>
    <xf numFmtId="1" fontId="35" fillId="0" borderId="0" xfId="0" applyNumberFormat="1" applyFont="1" applyBorder="1" applyAlignment="1">
      <alignment horizontal="right" vertical="top"/>
    </xf>
    <xf numFmtId="1" fontId="34" fillId="4" borderId="14" xfId="0" applyNumberFormat="1" applyFont="1" applyFill="1" applyBorder="1" applyAlignment="1">
      <alignment horizontal="right" vertical="top"/>
    </xf>
    <xf numFmtId="0" fontId="34" fillId="0" borderId="13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right" vertical="top" wrapText="1"/>
    </xf>
    <xf numFmtId="3" fontId="34" fillId="0" borderId="13" xfId="0" applyNumberFormat="1" applyFont="1" applyBorder="1" applyAlignment="1">
      <alignment horizontal="right" vertical="top"/>
    </xf>
    <xf numFmtId="3" fontId="34" fillId="0" borderId="11" xfId="0" applyNumberFormat="1" applyFont="1" applyBorder="1" applyAlignment="1">
      <alignment horizontal="right" vertical="top"/>
    </xf>
    <xf numFmtId="1" fontId="36" fillId="0" borderId="10" xfId="0" applyNumberFormat="1" applyFont="1" applyFill="1" applyBorder="1" applyAlignment="1">
      <alignment horizontal="right" vertical="top"/>
    </xf>
    <xf numFmtId="1" fontId="33" fillId="4" borderId="10" xfId="0" applyNumberFormat="1" applyFont="1" applyFill="1" applyBorder="1" applyAlignment="1">
      <alignment horizontal="right" vertical="top"/>
    </xf>
    <xf numFmtId="1" fontId="33" fillId="4" borderId="11" xfId="0" applyNumberFormat="1" applyFont="1" applyFill="1" applyBorder="1" applyAlignment="1">
      <alignment horizontal="right" vertical="top"/>
    </xf>
    <xf numFmtId="1" fontId="33" fillId="0" borderId="10" xfId="0" applyNumberFormat="1" applyFont="1" applyBorder="1" applyAlignment="1">
      <alignment horizontal="right" vertical="top"/>
    </xf>
    <xf numFmtId="1" fontId="33" fillId="0" borderId="11" xfId="0" applyNumberFormat="1" applyFont="1" applyBorder="1" applyAlignment="1">
      <alignment horizontal="right" vertical="top"/>
    </xf>
    <xf numFmtId="1" fontId="33" fillId="0" borderId="12" xfId="0" applyNumberFormat="1" applyFont="1" applyBorder="1" applyAlignment="1">
      <alignment horizontal="right" vertical="top"/>
    </xf>
    <xf numFmtId="0" fontId="35" fillId="0" borderId="6" xfId="0" applyFont="1" applyBorder="1" applyAlignment="1">
      <alignment horizontal="left" vertical="top"/>
    </xf>
    <xf numFmtId="0" fontId="34" fillId="0" borderId="6" xfId="0" applyFont="1" applyBorder="1" applyAlignment="1">
      <alignment horizontal="right" vertical="top" wrapText="1"/>
    </xf>
    <xf numFmtId="9" fontId="34" fillId="0" borderId="6" xfId="0" applyNumberFormat="1" applyFont="1" applyBorder="1" applyAlignment="1">
      <alignment horizontal="right" vertical="top" wrapText="1"/>
    </xf>
    <xf numFmtId="0" fontId="34" fillId="0" borderId="6" xfId="0" applyFont="1" applyFill="1" applyBorder="1" applyAlignment="1">
      <alignment horizontal="right" vertical="top" wrapText="1"/>
    </xf>
    <xf numFmtId="0" fontId="34" fillId="0" borderId="6" xfId="0" applyFont="1" applyFill="1" applyBorder="1" applyAlignment="1">
      <alignment horizontal="right" vertical="top"/>
    </xf>
    <xf numFmtId="1" fontId="22" fillId="0" borderId="0" xfId="0" applyNumberFormat="1" applyFont="1" applyFill="1" applyBorder="1" applyAlignment="1">
      <alignment vertical="top"/>
    </xf>
    <xf numFmtId="1" fontId="22" fillId="2" borderId="0" xfId="0" applyNumberFormat="1" applyFont="1" applyFill="1" applyBorder="1" applyAlignment="1">
      <alignment vertical="top"/>
    </xf>
    <xf numFmtId="1" fontId="22" fillId="4" borderId="19" xfId="0" applyNumberFormat="1" applyFont="1" applyFill="1" applyBorder="1" applyAlignment="1">
      <alignment vertical="top"/>
    </xf>
    <xf numFmtId="1" fontId="22" fillId="4" borderId="0" xfId="0" applyNumberFormat="1" applyFont="1" applyFill="1" applyBorder="1" applyAlignment="1">
      <alignment vertical="top"/>
    </xf>
    <xf numFmtId="1" fontId="22" fillId="4" borderId="14" xfId="0" applyNumberFormat="1" applyFont="1" applyFill="1" applyBorder="1" applyAlignment="1">
      <alignment vertical="top"/>
    </xf>
    <xf numFmtId="1" fontId="20" fillId="0" borderId="0" xfId="0" applyNumberFormat="1" applyFont="1" applyFill="1" applyBorder="1" applyAlignment="1">
      <alignment vertical="top"/>
    </xf>
    <xf numFmtId="1" fontId="20" fillId="2" borderId="0" xfId="0" applyNumberFormat="1" applyFont="1" applyFill="1" applyBorder="1" applyAlignment="1">
      <alignment vertical="top"/>
    </xf>
    <xf numFmtId="1" fontId="20" fillId="4" borderId="14" xfId="0" applyNumberFormat="1" applyFont="1" applyFill="1" applyBorder="1" applyAlignment="1">
      <alignment vertical="top"/>
    </xf>
    <xf numFmtId="1" fontId="20" fillId="4" borderId="0" xfId="0" applyNumberFormat="1" applyFont="1" applyFill="1" applyBorder="1" applyAlignment="1">
      <alignment vertical="top"/>
    </xf>
    <xf numFmtId="1" fontId="20" fillId="0" borderId="9" xfId="0" applyNumberFormat="1" applyFont="1" applyBorder="1" applyAlignment="1">
      <alignment vertical="top"/>
    </xf>
    <xf numFmtId="1" fontId="7" fillId="0" borderId="14" xfId="0" applyNumberFormat="1" applyFont="1" applyFill="1" applyBorder="1" applyAlignment="1">
      <alignment vertical="top"/>
    </xf>
    <xf numFmtId="1" fontId="6" fillId="2" borderId="0" xfId="0" applyNumberFormat="1" applyFont="1" applyFill="1" applyBorder="1" applyAlignment="1">
      <alignment vertical="top"/>
    </xf>
    <xf numFmtId="1" fontId="6" fillId="2" borderId="9" xfId="0" applyNumberFormat="1" applyFont="1" applyFill="1" applyBorder="1" applyAlignment="1">
      <alignment vertical="top"/>
    </xf>
    <xf numFmtId="1" fontId="6" fillId="4" borderId="0" xfId="0" applyNumberFormat="1" applyFont="1" applyFill="1" applyBorder="1" applyAlignment="1">
      <alignment vertical="top"/>
    </xf>
    <xf numFmtId="1" fontId="6" fillId="0" borderId="14" xfId="0" applyNumberFormat="1" applyFont="1" applyBorder="1" applyAlignment="1">
      <alignment vertical="top"/>
    </xf>
    <xf numFmtId="1" fontId="6" fillId="0" borderId="9" xfId="0" applyNumberFormat="1" applyFont="1" applyBorder="1" applyAlignment="1">
      <alignment vertical="top"/>
    </xf>
    <xf numFmtId="1" fontId="37" fillId="0" borderId="9" xfId="0" applyNumberFormat="1" applyFont="1" applyBorder="1" applyAlignment="1">
      <alignment horizontal="right" vertical="top"/>
    </xf>
    <xf numFmtId="3" fontId="33" fillId="0" borderId="9" xfId="0" applyNumberFormat="1" applyFont="1" applyBorder="1" applyAlignment="1">
      <alignment horizontal="right" vertical="top"/>
    </xf>
    <xf numFmtId="1" fontId="34" fillId="0" borderId="9" xfId="0" applyNumberFormat="1" applyFont="1" applyFill="1" applyBorder="1" applyAlignment="1">
      <alignment horizontal="right" vertical="top"/>
    </xf>
    <xf numFmtId="1" fontId="33" fillId="0" borderId="9" xfId="0" applyNumberFormat="1" applyFont="1" applyFill="1" applyBorder="1" applyAlignment="1">
      <alignment horizontal="right" vertical="top"/>
    </xf>
    <xf numFmtId="0" fontId="0" fillId="0" borderId="13" xfId="0" applyBorder="1"/>
    <xf numFmtId="0" fontId="0" fillId="0" borderId="11" xfId="0" applyBorder="1"/>
    <xf numFmtId="1" fontId="27" fillId="0" borderId="5" xfId="0" applyNumberFormat="1" applyFont="1" applyBorder="1"/>
    <xf numFmtId="1" fontId="19" fillId="0" borderId="0" xfId="0" applyNumberFormat="1" applyFont="1"/>
    <xf numFmtId="1" fontId="19" fillId="4" borderId="0" xfId="0" applyNumberFormat="1" applyFont="1" applyFill="1"/>
    <xf numFmtId="1" fontId="19" fillId="4" borderId="0" xfId="0" applyNumberFormat="1" applyFont="1" applyFill="1" applyBorder="1"/>
    <xf numFmtId="1" fontId="19" fillId="0" borderId="14" xfId="0" applyNumberFormat="1" applyFont="1" applyBorder="1"/>
    <xf numFmtId="1" fontId="19" fillId="0" borderId="5" xfId="0" applyNumberFormat="1" applyFont="1" applyBorder="1"/>
    <xf numFmtId="0" fontId="0" fillId="0" borderId="8" xfId="0" applyBorder="1"/>
    <xf numFmtId="0" fontId="0" fillId="0" borderId="6" xfId="0" applyBorder="1"/>
    <xf numFmtId="0" fontId="22" fillId="0" borderId="23" xfId="0" applyFont="1" applyBorder="1" applyAlignment="1">
      <alignment vertical="top"/>
    </xf>
    <xf numFmtId="0" fontId="20" fillId="0" borderId="23" xfId="0" applyFont="1" applyBorder="1" applyAlignment="1">
      <alignment vertical="top"/>
    </xf>
    <xf numFmtId="0" fontId="18" fillId="0" borderId="23" xfId="0" applyFont="1" applyBorder="1"/>
    <xf numFmtId="0" fontId="16" fillId="0" borderId="24" xfId="0" applyFont="1" applyBorder="1" applyAlignment="1">
      <alignment vertical="top"/>
    </xf>
    <xf numFmtId="0" fontId="27" fillId="0" borderId="24" xfId="0" applyFont="1" applyBorder="1"/>
    <xf numFmtId="1" fontId="19" fillId="0" borderId="22" xfId="0" applyNumberFormat="1" applyFont="1" applyBorder="1" applyAlignment="1">
      <alignment vertical="top"/>
    </xf>
    <xf numFmtId="0" fontId="5" fillId="0" borderId="9" xfId="0" applyFont="1" applyBorder="1"/>
    <xf numFmtId="1" fontId="22" fillId="0" borderId="23" xfId="0" applyNumberFormat="1" applyFont="1" applyBorder="1" applyAlignment="1">
      <alignment vertical="top"/>
    </xf>
    <xf numFmtId="1" fontId="20" fillId="0" borderId="23" xfId="0" applyNumberFormat="1" applyFont="1" applyBorder="1" applyAlignment="1">
      <alignment vertical="top"/>
    </xf>
    <xf numFmtId="1" fontId="6" fillId="0" borderId="23" xfId="0" applyNumberFormat="1" applyFont="1" applyBorder="1" applyAlignment="1">
      <alignment vertical="top"/>
    </xf>
    <xf numFmtId="1" fontId="0" fillId="0" borderId="23" xfId="0" applyNumberFormat="1" applyBorder="1"/>
    <xf numFmtId="0" fontId="5" fillId="0" borderId="13" xfId="0" applyFont="1" applyBorder="1"/>
    <xf numFmtId="0" fontId="19" fillId="0" borderId="10" xfId="0" applyFont="1" applyBorder="1"/>
    <xf numFmtId="0" fontId="19" fillId="0" borderId="13" xfId="0" applyFont="1" applyBorder="1"/>
    <xf numFmtId="0" fontId="5" fillId="4" borderId="10" xfId="0" applyFont="1" applyFill="1" applyBorder="1"/>
    <xf numFmtId="0" fontId="19" fillId="0" borderId="12" xfId="0" applyFont="1" applyBorder="1"/>
    <xf numFmtId="0" fontId="19" fillId="0" borderId="11" xfId="0" applyFont="1" applyBorder="1"/>
    <xf numFmtId="0" fontId="19" fillId="0" borderId="10" xfId="0" applyFont="1" applyFill="1" applyBorder="1" applyAlignment="1">
      <alignment horizontal="right" vertical="top"/>
    </xf>
    <xf numFmtId="0" fontId="19" fillId="2" borderId="10" xfId="0" applyFont="1" applyFill="1" applyBorder="1" applyAlignment="1">
      <alignment horizontal="right" vertical="top"/>
    </xf>
    <xf numFmtId="0" fontId="19" fillId="0" borderId="11" xfId="0" applyFont="1" applyBorder="1" applyAlignment="1">
      <alignment horizontal="right" vertical="top"/>
    </xf>
    <xf numFmtId="0" fontId="19" fillId="0" borderId="13" xfId="0" applyFont="1" applyBorder="1" applyAlignment="1">
      <alignment horizontal="left" vertical="top" wrapText="1"/>
    </xf>
    <xf numFmtId="0" fontId="5" fillId="4" borderId="12" xfId="0" applyFont="1" applyFill="1" applyBorder="1"/>
    <xf numFmtId="1" fontId="19" fillId="0" borderId="13" xfId="0" applyNumberFormat="1" applyFont="1" applyBorder="1"/>
    <xf numFmtId="1" fontId="19" fillId="0" borderId="10" xfId="0" applyNumberFormat="1" applyFont="1" applyBorder="1"/>
    <xf numFmtId="1" fontId="19" fillId="4" borderId="10" xfId="0" applyNumberFormat="1" applyFont="1" applyFill="1" applyBorder="1"/>
    <xf numFmtId="1" fontId="19" fillId="4" borderId="12" xfId="0" applyNumberFormat="1" applyFont="1" applyFill="1" applyBorder="1"/>
    <xf numFmtId="1" fontId="19" fillId="0" borderId="11" xfId="0" applyNumberFormat="1" applyFont="1" applyBorder="1"/>
    <xf numFmtId="1" fontId="19" fillId="0" borderId="12" xfId="0" applyNumberFormat="1" applyFont="1" applyBorder="1"/>
    <xf numFmtId="1" fontId="19" fillId="0" borderId="24" xfId="0" applyNumberFormat="1" applyFont="1" applyBorder="1"/>
    <xf numFmtId="0" fontId="19" fillId="0" borderId="20" xfId="0" applyFont="1" applyBorder="1"/>
    <xf numFmtId="0" fontId="0" fillId="0" borderId="20" xfId="0" applyBorder="1"/>
    <xf numFmtId="0" fontId="27" fillId="0" borderId="19" xfId="0" applyFont="1" applyBorder="1" applyAlignment="1">
      <alignment horizontal="left" vertical="top"/>
    </xf>
    <xf numFmtId="1" fontId="27" fillId="0" borderId="20" xfId="0" applyNumberFormat="1" applyFont="1" applyBorder="1" applyAlignment="1">
      <alignment horizontal="right" vertical="top"/>
    </xf>
    <xf numFmtId="0" fontId="5" fillId="0" borderId="10" xfId="0" applyFont="1" applyBorder="1" applyAlignment="1">
      <alignment horizontal="left" vertical="top"/>
    </xf>
    <xf numFmtId="0" fontId="27" fillId="0" borderId="10" xfId="0" applyFont="1" applyBorder="1" applyAlignment="1">
      <alignment horizontal="left" vertical="top"/>
    </xf>
    <xf numFmtId="1" fontId="5" fillId="0" borderId="19" xfId="0" applyNumberFormat="1" applyFont="1" applyBorder="1" applyAlignment="1">
      <alignment horizontal="left" vertical="top"/>
    </xf>
    <xf numFmtId="1" fontId="5" fillId="0" borderId="20" xfId="0" applyNumberFormat="1" applyFont="1" applyBorder="1"/>
    <xf numFmtId="1" fontId="5" fillId="0" borderId="18" xfId="0" applyNumberFormat="1" applyFont="1" applyBorder="1" applyAlignment="1">
      <alignment horizontal="left" vertical="top"/>
    </xf>
    <xf numFmtId="1" fontId="6" fillId="0" borderId="14" xfId="0" applyNumberFormat="1" applyFont="1" applyFill="1" applyBorder="1" applyAlignment="1">
      <alignment horizontal="right" vertical="top"/>
    </xf>
    <xf numFmtId="1" fontId="5" fillId="2" borderId="0" xfId="0" applyNumberFormat="1" applyFont="1" applyFill="1" applyBorder="1" applyAlignment="1">
      <alignment horizontal="right" vertical="top"/>
    </xf>
    <xf numFmtId="1" fontId="5" fillId="0" borderId="19" xfId="0" applyNumberFormat="1" applyFont="1" applyBorder="1"/>
    <xf numFmtId="0" fontId="12" fillId="4" borderId="0" xfId="0" applyFont="1" applyFill="1" applyAlignment="1">
      <alignment horizontal="right" vertical="top"/>
    </xf>
    <xf numFmtId="0" fontId="40" fillId="4" borderId="0" xfId="0" applyFont="1" applyFill="1" applyAlignment="1">
      <alignment horizontal="right" vertical="top"/>
    </xf>
    <xf numFmtId="0" fontId="20" fillId="0" borderId="5" xfId="0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/>
    </xf>
    <xf numFmtId="0" fontId="31" fillId="0" borderId="5" xfId="0" applyFont="1" applyFill="1" applyBorder="1" applyAlignment="1">
      <alignment horizontal="right" vertical="top"/>
    </xf>
    <xf numFmtId="0" fontId="20" fillId="0" borderId="5" xfId="0" applyFont="1" applyFill="1" applyBorder="1" applyAlignment="1">
      <alignment horizontal="right" vertical="top"/>
    </xf>
    <xf numFmtId="1" fontId="5" fillId="0" borderId="20" xfId="0" applyNumberFormat="1" applyFont="1" applyBorder="1" applyAlignment="1">
      <alignment horizontal="right" vertical="top"/>
    </xf>
    <xf numFmtId="1" fontId="23" fillId="0" borderId="0" xfId="0" applyNumberFormat="1" applyFont="1" applyFill="1" applyBorder="1" applyAlignment="1">
      <alignment horizontal="right" vertical="top"/>
    </xf>
    <xf numFmtId="1" fontId="23" fillId="0" borderId="14" xfId="0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6" fillId="4" borderId="0" xfId="0" applyFont="1" applyFill="1" applyBorder="1" applyAlignment="1">
      <alignment vertical="top"/>
    </xf>
    <xf numFmtId="1" fontId="20" fillId="0" borderId="20" xfId="0" applyNumberFormat="1" applyFont="1" applyFill="1" applyBorder="1" applyAlignment="1">
      <alignment horizontal="right" vertical="top"/>
    </xf>
    <xf numFmtId="1" fontId="7" fillId="0" borderId="0" xfId="0" applyNumberFormat="1" applyFont="1" applyBorder="1" applyAlignment="1">
      <alignment horizontal="right" vertical="top"/>
    </xf>
    <xf numFmtId="1" fontId="20" fillId="4" borderId="18" xfId="0" applyNumberFormat="1" applyFont="1" applyFill="1" applyBorder="1" applyAlignment="1">
      <alignment horizontal="right" vertical="top"/>
    </xf>
    <xf numFmtId="1" fontId="20" fillId="0" borderId="23" xfId="0" applyNumberFormat="1" applyFont="1" applyBorder="1" applyAlignment="1">
      <alignment horizontal="right" vertical="top"/>
    </xf>
    <xf numFmtId="0" fontId="31" fillId="0" borderId="0" xfId="0" applyFont="1" applyAlignment="1">
      <alignment horizontal="right" vertical="top"/>
    </xf>
    <xf numFmtId="1" fontId="7" fillId="0" borderId="0" xfId="0" applyNumberFormat="1" applyFont="1" applyFill="1" applyBorder="1" applyAlignment="1">
      <alignment vertical="top"/>
    </xf>
    <xf numFmtId="0" fontId="6" fillId="0" borderId="20" xfId="0" applyFont="1" applyFill="1" applyBorder="1" applyAlignment="1">
      <alignment horizontal="left" vertical="top"/>
    </xf>
    <xf numFmtId="1" fontId="5" fillId="0" borderId="0" xfId="0" applyNumberFormat="1" applyFont="1" applyFill="1" applyAlignment="1">
      <alignment vertical="top"/>
    </xf>
    <xf numFmtId="1" fontId="5" fillId="0" borderId="23" xfId="0" applyNumberFormat="1" applyFont="1" applyFill="1" applyBorder="1" applyAlignment="1">
      <alignment vertical="top"/>
    </xf>
    <xf numFmtId="1" fontId="5" fillId="0" borderId="0" xfId="0" applyNumberFormat="1" applyFont="1" applyAlignment="1">
      <alignment horizontal="right"/>
    </xf>
    <xf numFmtId="1" fontId="5" fillId="0" borderId="14" xfId="0" applyNumberFormat="1" applyFont="1" applyBorder="1" applyAlignment="1">
      <alignment vertical="top"/>
    </xf>
    <xf numFmtId="1" fontId="5" fillId="0" borderId="0" xfId="0" applyNumberFormat="1" applyFont="1" applyBorder="1" applyAlignment="1">
      <alignment vertical="top"/>
    </xf>
    <xf numFmtId="0" fontId="5" fillId="4" borderId="11" xfId="0" applyFont="1" applyFill="1" applyBorder="1"/>
    <xf numFmtId="1" fontId="5" fillId="0" borderId="7" xfId="0" applyNumberFormat="1" applyFont="1" applyBorder="1" applyAlignment="1">
      <alignment horizontal="right" vertical="top"/>
    </xf>
    <xf numFmtId="1" fontId="5" fillId="0" borderId="8" xfId="0" applyNumberFormat="1" applyFont="1" applyBorder="1" applyAlignment="1">
      <alignment horizontal="right" vertical="top"/>
    </xf>
    <xf numFmtId="1" fontId="5" fillId="0" borderId="15" xfId="0" applyNumberFormat="1" applyFont="1" applyBorder="1" applyAlignment="1">
      <alignment vertical="top"/>
    </xf>
    <xf numFmtId="1" fontId="6" fillId="0" borderId="15" xfId="0" applyNumberFormat="1" applyFont="1" applyBorder="1" applyAlignment="1">
      <alignment horizontal="right" vertical="top"/>
    </xf>
    <xf numFmtId="1" fontId="6" fillId="4" borderId="15" xfId="0" applyNumberFormat="1" applyFont="1" applyFill="1" applyBorder="1" applyAlignment="1">
      <alignment horizontal="right" vertical="top"/>
    </xf>
    <xf numFmtId="1" fontId="6" fillId="0" borderId="6" xfId="0" applyNumberFormat="1" applyFont="1" applyBorder="1" applyAlignment="1">
      <alignment horizontal="right" vertical="top"/>
    </xf>
    <xf numFmtId="1" fontId="7" fillId="0" borderId="7" xfId="0" applyNumberFormat="1" applyFont="1" applyFill="1" applyBorder="1" applyAlignment="1">
      <alignment horizontal="right" vertical="top"/>
    </xf>
    <xf numFmtId="1" fontId="5" fillId="0" borderId="15" xfId="0" applyNumberFormat="1" applyFont="1" applyBorder="1"/>
    <xf numFmtId="1" fontId="5" fillId="0" borderId="7" xfId="0" applyNumberFormat="1" applyFont="1" applyBorder="1"/>
    <xf numFmtId="1" fontId="5" fillId="0" borderId="22" xfId="0" applyNumberFormat="1" applyFont="1" applyBorder="1"/>
    <xf numFmtId="1" fontId="5" fillId="0" borderId="8" xfId="0" applyNumberFormat="1" applyFont="1" applyBorder="1"/>
    <xf numFmtId="1" fontId="10" fillId="0" borderId="0" xfId="0" applyNumberFormat="1" applyFont="1" applyFill="1" applyAlignment="1">
      <alignment horizontal="right" vertical="top"/>
    </xf>
    <xf numFmtId="0" fontId="5" fillId="0" borderId="11" xfId="0" applyFont="1" applyBorder="1" applyAlignment="1">
      <alignment horizontal="left" vertical="top"/>
    </xf>
    <xf numFmtId="1" fontId="5" fillId="0" borderId="10" xfId="0" applyNumberFormat="1" applyFont="1" applyFill="1" applyBorder="1" applyAlignment="1">
      <alignment horizontal="right" vertical="top"/>
    </xf>
    <xf numFmtId="1" fontId="5" fillId="4" borderId="10" xfId="0" applyNumberFormat="1" applyFont="1" applyFill="1" applyBorder="1" applyAlignment="1">
      <alignment horizontal="right" vertical="top"/>
    </xf>
    <xf numFmtId="1" fontId="19" fillId="4" borderId="10" xfId="0" applyNumberFormat="1" applyFont="1" applyFill="1" applyBorder="1" applyAlignment="1">
      <alignment horizontal="right" vertical="top"/>
    </xf>
    <xf numFmtId="1" fontId="19" fillId="4" borderId="12" xfId="0" applyNumberFormat="1" applyFont="1" applyFill="1" applyBorder="1" applyAlignment="1">
      <alignment horizontal="right" vertical="top"/>
    </xf>
    <xf numFmtId="1" fontId="19" fillId="0" borderId="10" xfId="0" applyNumberFormat="1" applyFont="1" applyFill="1" applyBorder="1" applyAlignment="1">
      <alignment horizontal="right" vertical="top"/>
    </xf>
    <xf numFmtId="1" fontId="19" fillId="0" borderId="11" xfId="0" applyNumberFormat="1" applyFont="1" applyFill="1" applyBorder="1" applyAlignment="1">
      <alignment horizontal="right" vertical="top"/>
    </xf>
    <xf numFmtId="1" fontId="19" fillId="0" borderId="10" xfId="0" applyNumberFormat="1" applyFont="1" applyBorder="1" applyAlignment="1">
      <alignment horizontal="right" vertical="top"/>
    </xf>
    <xf numFmtId="1" fontId="19" fillId="0" borderId="12" xfId="0" applyNumberFormat="1" applyFont="1" applyBorder="1" applyAlignment="1">
      <alignment horizontal="right" vertical="top"/>
    </xf>
    <xf numFmtId="1" fontId="19" fillId="0" borderId="24" xfId="0" applyNumberFormat="1" applyFont="1" applyBorder="1" applyAlignment="1">
      <alignment horizontal="right" vertical="top"/>
    </xf>
    <xf numFmtId="1" fontId="6" fillId="0" borderId="9" xfId="0" applyNumberFormat="1" applyFont="1" applyFill="1" applyBorder="1" applyAlignment="1">
      <alignment horizontal="right" vertical="top"/>
    </xf>
    <xf numFmtId="0" fontId="9" fillId="0" borderId="14" xfId="0" applyFont="1" applyFill="1" applyBorder="1" applyAlignment="1">
      <alignment horizontal="right" vertical="top"/>
    </xf>
    <xf numFmtId="0" fontId="27" fillId="0" borderId="19" xfId="0" applyFont="1" applyBorder="1" applyAlignment="1">
      <alignment horizontal="right" vertical="top"/>
    </xf>
    <xf numFmtId="1" fontId="19" fillId="0" borderId="19" xfId="0" applyNumberFormat="1" applyFont="1" applyFill="1" applyBorder="1" applyAlignment="1">
      <alignment horizontal="right" vertical="top"/>
    </xf>
    <xf numFmtId="1" fontId="19" fillId="0" borderId="19" xfId="0" applyNumberFormat="1" applyFont="1" applyBorder="1" applyAlignment="1">
      <alignment horizontal="right" vertical="top"/>
    </xf>
    <xf numFmtId="0" fontId="31" fillId="0" borderId="5" xfId="0" applyFont="1" applyBorder="1" applyAlignment="1">
      <alignment horizontal="left" vertical="top"/>
    </xf>
    <xf numFmtId="0" fontId="44" fillId="0" borderId="0" xfId="0" applyFont="1" applyAlignment="1">
      <alignment horizontal="left"/>
    </xf>
    <xf numFmtId="0" fontId="44" fillId="0" borderId="0" xfId="0" applyFont="1"/>
    <xf numFmtId="0" fontId="5" fillId="0" borderId="0" xfId="0" applyFont="1" applyAlignment="1"/>
    <xf numFmtId="0" fontId="6" fillId="0" borderId="14" xfId="0" applyFont="1" applyBorder="1"/>
    <xf numFmtId="0" fontId="31" fillId="0" borderId="0" xfId="0" applyFont="1" applyBorder="1" applyAlignment="1">
      <alignment horizontal="left" vertical="top"/>
    </xf>
    <xf numFmtId="0" fontId="31" fillId="0" borderId="5" xfId="0" applyFont="1" applyBorder="1" applyAlignment="1">
      <alignment horizontal="right" vertical="top"/>
    </xf>
    <xf numFmtId="0" fontId="41" fillId="0" borderId="20" xfId="0" applyFont="1" applyBorder="1" applyAlignment="1">
      <alignment horizontal="left" vertical="top"/>
    </xf>
    <xf numFmtId="0" fontId="31" fillId="0" borderId="0" xfId="0" applyFont="1" applyAlignment="1">
      <alignment vertical="top"/>
    </xf>
    <xf numFmtId="0" fontId="20" fillId="2" borderId="0" xfId="0" applyFont="1" applyFill="1" applyAlignment="1">
      <alignment horizontal="right" vertical="top"/>
    </xf>
    <xf numFmtId="0" fontId="31" fillId="2" borderId="0" xfId="0" applyFont="1" applyFill="1" applyAlignment="1">
      <alignment horizontal="right" vertical="top"/>
    </xf>
    <xf numFmtId="0" fontId="20" fillId="0" borderId="0" xfId="0" applyFont="1" applyAlignment="1">
      <alignment horizontal="left" vertical="top"/>
    </xf>
    <xf numFmtId="1" fontId="6" fillId="0" borderId="22" xfId="0" applyNumberFormat="1" applyFont="1" applyBorder="1" applyAlignment="1">
      <alignment horizontal="right" vertical="top"/>
    </xf>
    <xf numFmtId="1" fontId="5" fillId="0" borderId="23" xfId="0" applyNumberFormat="1" applyFont="1" applyBorder="1" applyAlignment="1">
      <alignment horizontal="right" vertical="top"/>
    </xf>
    <xf numFmtId="0" fontId="31" fillId="4" borderId="0" xfId="0" applyFont="1" applyFill="1" applyAlignment="1">
      <alignment horizontal="right" vertical="top"/>
    </xf>
    <xf numFmtId="0" fontId="14" fillId="0" borderId="20" xfId="0" applyFont="1" applyFill="1" applyBorder="1" applyAlignment="1">
      <alignment horizontal="left" vertical="top"/>
    </xf>
    <xf numFmtId="0" fontId="10" fillId="0" borderId="0" xfId="0" applyFont="1"/>
    <xf numFmtId="1" fontId="10" fillId="0" borderId="0" xfId="0" applyNumberFormat="1" applyFont="1"/>
    <xf numFmtId="0" fontId="10" fillId="0" borderId="0" xfId="0" applyFont="1" applyAlignment="1">
      <alignment horizontal="right"/>
    </xf>
    <xf numFmtId="1" fontId="27" fillId="4" borderId="7" xfId="0" applyNumberFormat="1" applyFont="1" applyFill="1" applyBorder="1" applyAlignment="1">
      <alignment horizontal="right" vertical="top"/>
    </xf>
    <xf numFmtId="3" fontId="10" fillId="0" borderId="0" xfId="0" applyNumberFormat="1" applyFont="1"/>
    <xf numFmtId="0" fontId="19" fillId="0" borderId="0" xfId="0" applyFont="1" applyAlignment="1">
      <alignment vertical="top"/>
    </xf>
    <xf numFmtId="0" fontId="19" fillId="0" borderId="10" xfId="0" applyFont="1" applyBorder="1" applyAlignment="1">
      <alignment vertical="top"/>
    </xf>
    <xf numFmtId="0" fontId="8" fillId="0" borderId="22" xfId="0" applyFont="1" applyBorder="1"/>
    <xf numFmtId="0" fontId="6" fillId="0" borderId="23" xfId="0" applyFont="1" applyBorder="1"/>
    <xf numFmtId="0" fontId="30" fillId="0" borderId="23" xfId="0" applyFont="1" applyBorder="1"/>
    <xf numFmtId="0" fontId="16" fillId="0" borderId="23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0" fontId="21" fillId="0" borderId="23" xfId="0" applyFont="1" applyBorder="1"/>
    <xf numFmtId="0" fontId="19" fillId="0" borderId="24" xfId="0" applyFont="1" applyBorder="1"/>
    <xf numFmtId="0" fontId="16" fillId="0" borderId="22" xfId="0" applyFont="1" applyBorder="1" applyAlignment="1">
      <alignment vertical="top"/>
    </xf>
    <xf numFmtId="0" fontId="5" fillId="0" borderId="22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5" fillId="0" borderId="22" xfId="0" applyFont="1" applyBorder="1" applyAlignment="1">
      <alignment vertical="top"/>
    </xf>
    <xf numFmtId="0" fontId="19" fillId="0" borderId="22" xfId="0" applyFont="1" applyBorder="1" applyAlignment="1">
      <alignment vertical="top"/>
    </xf>
    <xf numFmtId="0" fontId="19" fillId="0" borderId="23" xfId="0" applyFont="1" applyBorder="1" applyAlignment="1">
      <alignment vertical="top"/>
    </xf>
    <xf numFmtId="0" fontId="30" fillId="0" borderId="23" xfId="0" applyFont="1" applyBorder="1" applyAlignment="1">
      <alignment vertical="top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27" fillId="4" borderId="0" xfId="0" applyNumberFormat="1" applyFont="1" applyFill="1" applyBorder="1"/>
    <xf numFmtId="1" fontId="27" fillId="0" borderId="0" xfId="0" applyNumberFormat="1" applyFont="1" applyBorder="1"/>
    <xf numFmtId="0" fontId="6" fillId="2" borderId="19" xfId="0" applyFont="1" applyFill="1" applyBorder="1" applyAlignment="1">
      <alignment horizontal="right" vertical="top"/>
    </xf>
    <xf numFmtId="0" fontId="5" fillId="2" borderId="19" xfId="0" applyFont="1" applyFill="1" applyBorder="1" applyAlignment="1">
      <alignment horizontal="right" vertical="top"/>
    </xf>
    <xf numFmtId="0" fontId="19" fillId="4" borderId="18" xfId="0" applyFont="1" applyFill="1" applyBorder="1"/>
    <xf numFmtId="0" fontId="19" fillId="4" borderId="11" xfId="0" applyFont="1" applyFill="1" applyBorder="1"/>
    <xf numFmtId="1" fontId="27" fillId="4" borderId="19" xfId="0" applyNumberFormat="1" applyFont="1" applyFill="1" applyBorder="1"/>
    <xf numFmtId="1" fontId="19" fillId="4" borderId="19" xfId="0" applyNumberFormat="1" applyFont="1" applyFill="1" applyBorder="1"/>
    <xf numFmtId="1" fontId="27" fillId="0" borderId="0" xfId="0" applyNumberFormat="1" applyFont="1" applyFill="1" applyBorder="1"/>
    <xf numFmtId="1" fontId="19" fillId="0" borderId="0" xfId="0" applyNumberFormat="1" applyFont="1" applyFill="1" applyBorder="1"/>
    <xf numFmtId="1" fontId="19" fillId="0" borderId="10" xfId="0" applyNumberFormat="1" applyFont="1" applyFill="1" applyBorder="1"/>
    <xf numFmtId="1" fontId="27" fillId="0" borderId="18" xfId="0" applyNumberFormat="1" applyFont="1" applyBorder="1"/>
    <xf numFmtId="9" fontId="45" fillId="0" borderId="6" xfId="0" applyNumberFormat="1" applyFont="1" applyBorder="1" applyAlignment="1">
      <alignment horizontal="right" vertical="top" wrapText="1"/>
    </xf>
    <xf numFmtId="0" fontId="6" fillId="0" borderId="7" xfId="0" applyFont="1" applyBorder="1"/>
    <xf numFmtId="0" fontId="6" fillId="4" borderId="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3" fontId="33" fillId="0" borderId="5" xfId="0" applyNumberFormat="1" applyFont="1" applyBorder="1" applyAlignment="1">
      <alignment horizontal="right" vertical="top"/>
    </xf>
    <xf numFmtId="0" fontId="34" fillId="0" borderId="1" xfId="0" applyFont="1" applyBorder="1" applyAlignment="1">
      <alignment horizontal="center" vertical="top"/>
    </xf>
    <xf numFmtId="0" fontId="34" fillId="0" borderId="2" xfId="0" applyFont="1" applyBorder="1" applyAlignment="1">
      <alignment horizontal="center" vertical="top"/>
    </xf>
    <xf numFmtId="0" fontId="34" fillId="0" borderId="3" xfId="0" applyFont="1" applyBorder="1" applyAlignment="1">
      <alignment horizontal="center" vertical="top"/>
    </xf>
    <xf numFmtId="1" fontId="33" fillId="0" borderId="14" xfId="0" applyNumberFormat="1" applyFont="1" applyBorder="1" applyAlignment="1">
      <alignment horizontal="center" vertical="center" wrapText="1"/>
    </xf>
    <xf numFmtId="1" fontId="33" fillId="0" borderId="0" xfId="0" applyNumberFormat="1" applyFont="1" applyBorder="1" applyAlignment="1">
      <alignment horizontal="center" vertical="center" wrapText="1"/>
    </xf>
    <xf numFmtId="1" fontId="33" fillId="0" borderId="18" xfId="0" applyNumberFormat="1" applyFont="1" applyBorder="1" applyAlignment="1">
      <alignment horizontal="center" vertical="center" wrapText="1"/>
    </xf>
    <xf numFmtId="1" fontId="33" fillId="0" borderId="12" xfId="0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1" fontId="33" fillId="0" borderId="11" xfId="0" applyNumberFormat="1" applyFont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right" vertical="top"/>
    </xf>
    <xf numFmtId="1" fontId="33" fillId="0" borderId="5" xfId="0" applyNumberFormat="1" applyFont="1" applyFill="1" applyBorder="1" applyAlignment="1">
      <alignment horizontal="right" vertical="top"/>
    </xf>
    <xf numFmtId="1" fontId="47" fillId="0" borderId="5" xfId="0" applyNumberFormat="1" applyFont="1" applyFill="1" applyBorder="1" applyAlignment="1">
      <alignment horizontal="right" vertical="top"/>
    </xf>
    <xf numFmtId="9" fontId="33" fillId="0" borderId="5" xfId="0" applyNumberFormat="1" applyFont="1" applyFill="1" applyBorder="1" applyAlignment="1">
      <alignment horizontal="right" vertical="top"/>
    </xf>
    <xf numFmtId="1" fontId="33" fillId="6" borderId="5" xfId="0" applyNumberFormat="1" applyFont="1" applyFill="1" applyBorder="1" applyAlignment="1">
      <alignment horizontal="right" vertical="top"/>
    </xf>
    <xf numFmtId="1" fontId="47" fillId="6" borderId="5" xfId="0" applyNumberFormat="1" applyFont="1" applyFill="1" applyBorder="1" applyAlignment="1">
      <alignment horizontal="right" vertical="top"/>
    </xf>
    <xf numFmtId="9" fontId="33" fillId="6" borderId="5" xfId="0" applyNumberFormat="1" applyFont="1" applyFill="1" applyBorder="1" applyAlignment="1">
      <alignment horizontal="right" vertical="top"/>
    </xf>
    <xf numFmtId="1" fontId="48" fillId="0" borderId="5" xfId="0" applyNumberFormat="1" applyFont="1" applyFill="1" applyBorder="1" applyAlignment="1">
      <alignment horizontal="right" vertical="top"/>
    </xf>
    <xf numFmtId="1" fontId="33" fillId="0" borderId="13" xfId="0" applyNumberFormat="1" applyFont="1" applyBorder="1" applyAlignment="1">
      <alignment horizontal="right" vertical="top"/>
    </xf>
    <xf numFmtId="1" fontId="33" fillId="0" borderId="13" xfId="0" applyNumberFormat="1" applyFont="1" applyFill="1" applyBorder="1" applyAlignment="1">
      <alignment horizontal="right" vertical="top"/>
    </xf>
    <xf numFmtId="1" fontId="48" fillId="0" borderId="13" xfId="0" applyNumberFormat="1" applyFont="1" applyFill="1" applyBorder="1" applyAlignment="1">
      <alignment horizontal="right" vertical="top"/>
    </xf>
    <xf numFmtId="9" fontId="33" fillId="0" borderId="13" xfId="0" applyNumberFormat="1" applyFont="1" applyFill="1" applyBorder="1" applyAlignment="1">
      <alignment horizontal="right" vertical="top"/>
    </xf>
    <xf numFmtId="0" fontId="32" fillId="0" borderId="1" xfId="0" applyFont="1" applyBorder="1" applyAlignment="1">
      <alignment horizontal="left" vertical="top"/>
    </xf>
    <xf numFmtId="0" fontId="32" fillId="0" borderId="2" xfId="0" applyFont="1" applyBorder="1" applyAlignment="1">
      <alignment horizontal="right" vertical="top"/>
    </xf>
    <xf numFmtId="0" fontId="33" fillId="0" borderId="2" xfId="0" applyFont="1" applyBorder="1" applyAlignment="1">
      <alignment horizontal="right" vertical="top"/>
    </xf>
    <xf numFmtId="0" fontId="33" fillId="0" borderId="3" xfId="0" applyFont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0" fontId="34" fillId="0" borderId="2" xfId="0" applyFont="1" applyFill="1" applyBorder="1" applyAlignment="1">
      <alignment vertical="top"/>
    </xf>
    <xf numFmtId="0" fontId="34" fillId="2" borderId="2" xfId="0" applyFont="1" applyFill="1" applyBorder="1" applyAlignment="1">
      <alignment horizontal="center" vertical="top"/>
    </xf>
    <xf numFmtId="0" fontId="33" fillId="0" borderId="1" xfId="0" applyFont="1" applyBorder="1" applyAlignment="1">
      <alignment horizontal="right" vertical="top"/>
    </xf>
    <xf numFmtId="0" fontId="33" fillId="0" borderId="0" xfId="0" applyFont="1" applyAlignment="1">
      <alignment vertical="top"/>
    </xf>
    <xf numFmtId="0" fontId="33" fillId="0" borderId="4" xfId="0" applyFont="1" applyBorder="1" applyAlignment="1">
      <alignment vertical="top"/>
    </xf>
    <xf numFmtId="0" fontId="33" fillId="0" borderId="4" xfId="0" applyFont="1" applyBorder="1" applyAlignment="1">
      <alignment horizontal="right" vertical="top"/>
    </xf>
    <xf numFmtId="1" fontId="33" fillId="0" borderId="0" xfId="0" applyNumberFormat="1" applyFont="1" applyAlignment="1">
      <alignment vertical="top"/>
    </xf>
    <xf numFmtId="0" fontId="37" fillId="0" borderId="0" xfId="0" applyFont="1" applyAlignment="1">
      <alignment vertical="top"/>
    </xf>
    <xf numFmtId="0" fontId="34" fillId="0" borderId="0" xfId="0" applyFont="1" applyAlignment="1">
      <alignment vertical="top"/>
    </xf>
    <xf numFmtId="1" fontId="35" fillId="0" borderId="10" xfId="0" applyNumberFormat="1" applyFont="1" applyFill="1" applyBorder="1" applyAlignment="1">
      <alignment horizontal="right" vertical="top"/>
    </xf>
    <xf numFmtId="1" fontId="34" fillId="2" borderId="10" xfId="0" applyNumberFormat="1" applyFont="1" applyFill="1" applyBorder="1" applyAlignment="1">
      <alignment horizontal="right" vertical="top"/>
    </xf>
    <xf numFmtId="1" fontId="34" fillId="2" borderId="12" xfId="0" applyNumberFormat="1" applyFont="1" applyFill="1" applyBorder="1" applyAlignment="1">
      <alignment horizontal="right" vertical="top"/>
    </xf>
    <xf numFmtId="1" fontId="34" fillId="4" borderId="10" xfId="0" applyNumberFormat="1" applyFont="1" applyFill="1" applyBorder="1" applyAlignment="1">
      <alignment horizontal="right" vertical="top"/>
    </xf>
    <xf numFmtId="1" fontId="34" fillId="0" borderId="10" xfId="0" applyNumberFormat="1" applyFont="1" applyFill="1" applyBorder="1" applyAlignment="1">
      <alignment horizontal="right" vertical="top"/>
    </xf>
    <xf numFmtId="1" fontId="34" fillId="0" borderId="11" xfId="0" applyNumberFormat="1" applyFont="1" applyFill="1" applyBorder="1" applyAlignment="1">
      <alignment horizontal="right" vertical="top"/>
    </xf>
    <xf numFmtId="1" fontId="34" fillId="0" borderId="12" xfId="0" applyNumberFormat="1" applyFont="1" applyBorder="1" applyAlignment="1">
      <alignment horizontal="right" vertical="top"/>
    </xf>
    <xf numFmtId="1" fontId="34" fillId="0" borderId="10" xfId="0" applyNumberFormat="1" applyFont="1" applyBorder="1" applyAlignment="1">
      <alignment horizontal="right" vertical="top"/>
    </xf>
    <xf numFmtId="1" fontId="34" fillId="0" borderId="11" xfId="0" applyNumberFormat="1" applyFont="1" applyBorder="1" applyAlignment="1">
      <alignment horizontal="right" vertical="top"/>
    </xf>
    <xf numFmtId="0" fontId="33" fillId="0" borderId="7" xfId="0" applyFont="1" applyBorder="1" applyAlignment="1">
      <alignment vertical="top"/>
    </xf>
    <xf numFmtId="0" fontId="33" fillId="0" borderId="7" xfId="0" applyFont="1" applyBorder="1" applyAlignment="1">
      <alignment horizontal="right" vertical="top"/>
    </xf>
    <xf numFmtId="0" fontId="34" fillId="0" borderId="7" xfId="0" applyFont="1" applyFill="1" applyBorder="1" applyAlignment="1">
      <alignment vertical="top"/>
    </xf>
    <xf numFmtId="0" fontId="34" fillId="0" borderId="7" xfId="0" applyFont="1" applyBorder="1" applyAlignment="1">
      <alignment vertical="top"/>
    </xf>
    <xf numFmtId="0" fontId="34" fillId="2" borderId="7" xfId="0" applyFont="1" applyFill="1" applyBorder="1" applyAlignment="1">
      <alignment vertical="top"/>
    </xf>
    <xf numFmtId="0" fontId="34" fillId="2" borderId="8" xfId="0" applyFont="1" applyFill="1" applyBorder="1" applyAlignment="1">
      <alignment vertical="top"/>
    </xf>
    <xf numFmtId="0" fontId="34" fillId="4" borderId="7" xfId="0" applyFont="1" applyFill="1" applyBorder="1" applyAlignment="1">
      <alignment vertical="top"/>
    </xf>
    <xf numFmtId="0" fontId="34" fillId="0" borderId="8" xfId="0" applyFont="1" applyBorder="1" applyAlignment="1">
      <alignment vertical="top"/>
    </xf>
    <xf numFmtId="1" fontId="34" fillId="0" borderId="7" xfId="0" applyNumberFormat="1" applyFont="1" applyBorder="1" applyAlignment="1">
      <alignment vertical="top"/>
    </xf>
    <xf numFmtId="0" fontId="33" fillId="0" borderId="15" xfId="0" applyFont="1" applyBorder="1" applyAlignment="1">
      <alignment vertical="top"/>
    </xf>
    <xf numFmtId="0" fontId="33" fillId="0" borderId="8" xfId="0" applyFont="1" applyBorder="1" applyAlignment="1">
      <alignment vertical="top"/>
    </xf>
    <xf numFmtId="0" fontId="33" fillId="0" borderId="5" xfId="0" applyFont="1" applyFill="1" applyBorder="1" applyAlignment="1">
      <alignment vertical="top"/>
    </xf>
    <xf numFmtId="1" fontId="36" fillId="3" borderId="0" xfId="0" applyNumberFormat="1" applyFont="1" applyFill="1" applyBorder="1" applyAlignment="1">
      <alignment horizontal="right" vertical="top"/>
    </xf>
    <xf numFmtId="1" fontId="36" fillId="5" borderId="0" xfId="0" applyNumberFormat="1" applyFont="1" applyFill="1" applyBorder="1" applyAlignment="1">
      <alignment horizontal="right" vertical="top"/>
    </xf>
    <xf numFmtId="1" fontId="33" fillId="3" borderId="0" xfId="0" applyNumberFormat="1" applyFont="1" applyFill="1" applyBorder="1" applyAlignment="1">
      <alignment horizontal="right" vertical="top"/>
    </xf>
    <xf numFmtId="1" fontId="33" fillId="3" borderId="18" xfId="0" applyNumberFormat="1" applyFont="1" applyFill="1" applyBorder="1" applyAlignment="1">
      <alignment horizontal="right" vertical="top"/>
    </xf>
    <xf numFmtId="1" fontId="33" fillId="4" borderId="0" xfId="0" applyNumberFormat="1" applyFont="1" applyFill="1" applyBorder="1" applyAlignment="1">
      <alignment vertical="top"/>
    </xf>
    <xf numFmtId="1" fontId="34" fillId="0" borderId="0" xfId="0" applyNumberFormat="1" applyFont="1" applyFill="1" applyBorder="1" applyAlignment="1">
      <alignment vertical="top"/>
    </xf>
    <xf numFmtId="1" fontId="33" fillId="0" borderId="9" xfId="0" applyNumberFormat="1" applyFont="1" applyFill="1" applyBorder="1" applyAlignment="1">
      <alignment vertical="top"/>
    </xf>
    <xf numFmtId="1" fontId="33" fillId="0" borderId="0" xfId="0" applyNumberFormat="1" applyFont="1" applyFill="1" applyAlignment="1">
      <alignment vertical="top"/>
    </xf>
    <xf numFmtId="0" fontId="33" fillId="0" borderId="0" xfId="0" applyFont="1" applyFill="1" applyBorder="1" applyAlignment="1">
      <alignment vertical="top"/>
    </xf>
    <xf numFmtId="0" fontId="33" fillId="0" borderId="14" xfId="0" applyFont="1" applyBorder="1" applyAlignment="1">
      <alignment vertical="top"/>
    </xf>
    <xf numFmtId="0" fontId="33" fillId="0" borderId="0" xfId="0" applyFont="1" applyBorder="1" applyAlignment="1">
      <alignment vertical="top"/>
    </xf>
    <xf numFmtId="0" fontId="33" fillId="0" borderId="18" xfId="0" applyFont="1" applyBorder="1" applyAlignment="1">
      <alignment vertical="top"/>
    </xf>
    <xf numFmtId="1" fontId="33" fillId="3" borderId="9" xfId="0" applyNumberFormat="1" applyFont="1" applyFill="1" applyBorder="1" applyAlignment="1">
      <alignment vertical="top"/>
    </xf>
    <xf numFmtId="1" fontId="33" fillId="5" borderId="0" xfId="0" applyNumberFormat="1" applyFont="1" applyFill="1" applyBorder="1" applyAlignment="1">
      <alignment horizontal="right" vertical="top"/>
    </xf>
    <xf numFmtId="0" fontId="33" fillId="0" borderId="14" xfId="0" applyFont="1" applyFill="1" applyBorder="1" applyAlignment="1">
      <alignment vertical="top"/>
    </xf>
    <xf numFmtId="0" fontId="33" fillId="0" borderId="18" xfId="0" applyFont="1" applyFill="1" applyBorder="1" applyAlignment="1">
      <alignment vertical="top"/>
    </xf>
    <xf numFmtId="0" fontId="33" fillId="6" borderId="5" xfId="0" applyFont="1" applyFill="1" applyBorder="1" applyAlignment="1">
      <alignment vertical="top"/>
    </xf>
    <xf numFmtId="0" fontId="34" fillId="6" borderId="0" xfId="0" applyFont="1" applyFill="1" applyAlignment="1">
      <alignment vertical="top"/>
    </xf>
    <xf numFmtId="1" fontId="33" fillId="6" borderId="0" xfId="0" applyNumberFormat="1" applyFont="1" applyFill="1" applyAlignment="1">
      <alignment vertical="top"/>
    </xf>
    <xf numFmtId="1" fontId="33" fillId="6" borderId="9" xfId="0" applyNumberFormat="1" applyFont="1" applyFill="1" applyBorder="1" applyAlignment="1">
      <alignment vertical="top"/>
    </xf>
    <xf numFmtId="1" fontId="34" fillId="6" borderId="9" xfId="0" applyNumberFormat="1" applyFont="1" applyFill="1" applyBorder="1" applyAlignment="1">
      <alignment vertical="top"/>
    </xf>
    <xf numFmtId="1" fontId="34" fillId="6" borderId="0" xfId="0" applyNumberFormat="1" applyFont="1" applyFill="1" applyAlignment="1">
      <alignment vertical="top"/>
    </xf>
    <xf numFmtId="0" fontId="34" fillId="6" borderId="0" xfId="0" applyFont="1" applyFill="1" applyBorder="1" applyAlignment="1">
      <alignment vertical="top"/>
    </xf>
    <xf numFmtId="0" fontId="33" fillId="6" borderId="14" xfId="0" applyFont="1" applyFill="1" applyBorder="1" applyAlignment="1">
      <alignment vertical="top"/>
    </xf>
    <xf numFmtId="0" fontId="33" fillId="6" borderId="0" xfId="0" applyFont="1" applyFill="1" applyBorder="1" applyAlignment="1">
      <alignment vertical="top"/>
    </xf>
    <xf numFmtId="0" fontId="33" fillId="6" borderId="18" xfId="0" applyFont="1" applyFill="1" applyBorder="1" applyAlignment="1">
      <alignment vertical="top"/>
    </xf>
    <xf numFmtId="0" fontId="34" fillId="0" borderId="0" xfId="0" applyFont="1" applyFill="1" applyAlignment="1">
      <alignment vertical="top"/>
    </xf>
    <xf numFmtId="1" fontId="33" fillId="5" borderId="0" xfId="0" applyNumberFormat="1" applyFont="1" applyFill="1" applyAlignment="1">
      <alignment vertical="top"/>
    </xf>
    <xf numFmtId="1" fontId="33" fillId="5" borderId="9" xfId="0" applyNumberFormat="1" applyFont="1" applyFill="1" applyBorder="1" applyAlignment="1">
      <alignment vertical="top"/>
    </xf>
    <xf numFmtId="1" fontId="34" fillId="0" borderId="0" xfId="0" applyNumberFormat="1" applyFont="1" applyFill="1" applyAlignment="1">
      <alignment vertical="top"/>
    </xf>
    <xf numFmtId="0" fontId="34" fillId="0" borderId="0" xfId="0" applyFont="1" applyFill="1" applyBorder="1" applyAlignment="1">
      <alignment vertical="top"/>
    </xf>
    <xf numFmtId="0" fontId="33" fillId="2" borderId="0" xfId="0" applyFont="1" applyFill="1" applyAlignment="1">
      <alignment vertical="top"/>
    </xf>
    <xf numFmtId="1" fontId="33" fillId="2" borderId="0" xfId="0" applyNumberFormat="1" applyFont="1" applyFill="1" applyAlignment="1">
      <alignment vertical="top"/>
    </xf>
    <xf numFmtId="1" fontId="33" fillId="3" borderId="0" xfId="0" applyNumberFormat="1" applyFont="1" applyFill="1" applyAlignment="1">
      <alignment vertical="top"/>
    </xf>
    <xf numFmtId="1" fontId="33" fillId="0" borderId="9" xfId="0" applyNumberFormat="1" applyFont="1" applyBorder="1" applyAlignment="1">
      <alignment vertical="top"/>
    </xf>
    <xf numFmtId="1" fontId="34" fillId="0" borderId="0" xfId="0" applyNumberFormat="1" applyFont="1" applyAlignment="1">
      <alignment vertical="top"/>
    </xf>
    <xf numFmtId="0" fontId="34" fillId="0" borderId="0" xfId="0" applyFont="1" applyBorder="1" applyAlignment="1">
      <alignment vertical="top"/>
    </xf>
    <xf numFmtId="0" fontId="34" fillId="2" borderId="0" xfId="0" applyFont="1" applyFill="1" applyAlignment="1">
      <alignment vertical="top"/>
    </xf>
    <xf numFmtId="1" fontId="34" fillId="2" borderId="0" xfId="0" applyNumberFormat="1" applyFont="1" applyFill="1" applyAlignment="1">
      <alignment vertical="top"/>
    </xf>
    <xf numFmtId="1" fontId="34" fillId="2" borderId="9" xfId="0" applyNumberFormat="1" applyFont="1" applyFill="1" applyBorder="1" applyAlignment="1">
      <alignment vertical="top"/>
    </xf>
    <xf numFmtId="1" fontId="33" fillId="4" borderId="0" xfId="0" applyNumberFormat="1" applyFont="1" applyFill="1" applyAlignment="1">
      <alignment vertical="top"/>
    </xf>
    <xf numFmtId="1" fontId="34" fillId="4" borderId="0" xfId="0" applyNumberFormat="1" applyFont="1" applyFill="1" applyAlignment="1">
      <alignment vertical="top"/>
    </xf>
    <xf numFmtId="0" fontId="34" fillId="2" borderId="0" xfId="0" applyFont="1" applyFill="1" applyBorder="1" applyAlignment="1">
      <alignment vertical="top"/>
    </xf>
    <xf numFmtId="1" fontId="34" fillId="2" borderId="0" xfId="0" applyNumberFormat="1" applyFont="1" applyFill="1" applyBorder="1" applyAlignment="1">
      <alignment vertical="top"/>
    </xf>
    <xf numFmtId="1" fontId="34" fillId="2" borderId="18" xfId="0" applyNumberFormat="1" applyFont="1" applyFill="1" applyBorder="1" applyAlignment="1">
      <alignment vertical="top"/>
    </xf>
    <xf numFmtId="1" fontId="34" fillId="4" borderId="0" xfId="0" applyNumberFormat="1" applyFont="1" applyFill="1" applyBorder="1" applyAlignment="1">
      <alignment vertical="top"/>
    </xf>
    <xf numFmtId="1" fontId="34" fillId="0" borderId="0" xfId="0" applyNumberFormat="1" applyFont="1" applyBorder="1" applyAlignment="1">
      <alignment vertical="top"/>
    </xf>
    <xf numFmtId="1" fontId="34" fillId="0" borderId="18" xfId="0" applyNumberFormat="1" applyFont="1" applyBorder="1" applyAlignment="1">
      <alignment vertical="top"/>
    </xf>
    <xf numFmtId="1" fontId="33" fillId="3" borderId="0" xfId="0" applyNumberFormat="1" applyFont="1" applyFill="1" applyBorder="1" applyAlignment="1">
      <alignment vertical="top"/>
    </xf>
    <xf numFmtId="1" fontId="33" fillId="0" borderId="0" xfId="0" applyNumberFormat="1" applyFont="1" applyFill="1" applyBorder="1" applyAlignment="1">
      <alignment vertical="top"/>
    </xf>
    <xf numFmtId="1" fontId="33" fillId="5" borderId="14" xfId="0" applyNumberFormat="1" applyFont="1" applyFill="1" applyBorder="1" applyAlignment="1">
      <alignment vertical="top"/>
    </xf>
    <xf numFmtId="1" fontId="33" fillId="5" borderId="0" xfId="0" applyNumberFormat="1" applyFont="1" applyFill="1" applyBorder="1" applyAlignment="1">
      <alignment vertical="top"/>
    </xf>
    <xf numFmtId="0" fontId="33" fillId="0" borderId="10" xfId="0" applyFont="1" applyBorder="1" applyAlignment="1">
      <alignment vertical="top"/>
    </xf>
    <xf numFmtId="0" fontId="34" fillId="0" borderId="10" xfId="0" applyFont="1" applyFill="1" applyBorder="1" applyAlignment="1">
      <alignment vertical="top"/>
    </xf>
    <xf numFmtId="0" fontId="34" fillId="2" borderId="10" xfId="0" applyFont="1" applyFill="1" applyBorder="1" applyAlignment="1">
      <alignment vertical="top"/>
    </xf>
    <xf numFmtId="1" fontId="34" fillId="2" borderId="10" xfId="0" applyNumberFormat="1" applyFont="1" applyFill="1" applyBorder="1" applyAlignment="1">
      <alignment vertical="top"/>
    </xf>
    <xf numFmtId="1" fontId="34" fillId="2" borderId="11" xfId="0" applyNumberFormat="1" applyFont="1" applyFill="1" applyBorder="1" applyAlignment="1">
      <alignment vertical="top"/>
    </xf>
    <xf numFmtId="1" fontId="34" fillId="4" borderId="10" xfId="0" applyNumberFormat="1" applyFont="1" applyFill="1" applyBorder="1" applyAlignment="1">
      <alignment vertical="top"/>
    </xf>
    <xf numFmtId="1" fontId="34" fillId="0" borderId="10" xfId="0" applyNumberFormat="1" applyFont="1" applyBorder="1" applyAlignment="1">
      <alignment vertical="top"/>
    </xf>
    <xf numFmtId="1" fontId="34" fillId="0" borderId="11" xfId="0" applyNumberFormat="1" applyFont="1" applyBorder="1" applyAlignment="1">
      <alignment vertical="top"/>
    </xf>
    <xf numFmtId="1" fontId="33" fillId="0" borderId="10" xfId="0" applyNumberFormat="1" applyFont="1" applyFill="1" applyBorder="1" applyAlignment="1">
      <alignment vertical="top"/>
    </xf>
    <xf numFmtId="1" fontId="33" fillId="3" borderId="10" xfId="0" applyNumberFormat="1" applyFont="1" applyFill="1" applyBorder="1" applyAlignment="1">
      <alignment vertical="top"/>
    </xf>
    <xf numFmtId="1" fontId="33" fillId="5" borderId="12" xfId="0" applyNumberFormat="1" applyFont="1" applyFill="1" applyBorder="1" applyAlignment="1">
      <alignment vertical="top"/>
    </xf>
    <xf numFmtId="1" fontId="33" fillId="5" borderId="10" xfId="0" applyNumberFormat="1" applyFont="1" applyFill="1" applyBorder="1" applyAlignment="1">
      <alignment vertical="top"/>
    </xf>
    <xf numFmtId="1" fontId="33" fillId="5" borderId="11" xfId="0" applyNumberFormat="1" applyFont="1" applyFill="1" applyBorder="1" applyAlignment="1">
      <alignment vertical="top"/>
    </xf>
    <xf numFmtId="164" fontId="34" fillId="0" borderId="0" xfId="0" applyNumberFormat="1" applyFont="1" applyFill="1" applyBorder="1" applyAlignment="1">
      <alignment horizontal="right" vertical="top"/>
    </xf>
    <xf numFmtId="1" fontId="33" fillId="0" borderId="18" xfId="0" applyNumberFormat="1" applyFont="1" applyFill="1" applyBorder="1" applyAlignment="1">
      <alignment vertical="top"/>
    </xf>
    <xf numFmtId="0" fontId="36" fillId="3" borderId="0" xfId="0" applyFont="1" applyFill="1" applyBorder="1" applyAlignment="1">
      <alignment horizontal="right" vertical="top"/>
    </xf>
    <xf numFmtId="0" fontId="33" fillId="3" borderId="0" xfId="0" applyFont="1" applyFill="1" applyBorder="1" applyAlignment="1">
      <alignment horizontal="right" vertical="top"/>
    </xf>
    <xf numFmtId="0" fontId="33" fillId="6" borderId="0" xfId="0" applyFont="1" applyFill="1" applyAlignment="1">
      <alignment vertical="top"/>
    </xf>
    <xf numFmtId="0" fontId="34" fillId="4" borderId="0" xfId="0" applyFont="1" applyFill="1" applyAlignment="1">
      <alignment vertical="top"/>
    </xf>
    <xf numFmtId="0" fontId="33" fillId="5" borderId="0" xfId="0" applyFont="1" applyFill="1" applyAlignment="1">
      <alignment vertical="top"/>
    </xf>
    <xf numFmtId="0" fontId="33" fillId="0" borderId="13" xfId="0" applyFont="1" applyBorder="1" applyAlignment="1">
      <alignment vertical="top"/>
    </xf>
    <xf numFmtId="0" fontId="6" fillId="0" borderId="7" xfId="0" applyFont="1" applyBorder="1" applyAlignment="1">
      <alignment horizontal="right"/>
    </xf>
    <xf numFmtId="1" fontId="19" fillId="4" borderId="0" xfId="0" applyNumberFormat="1" applyFont="1" applyFill="1" applyBorder="1" applyAlignment="1">
      <alignment horizontal="right"/>
    </xf>
    <xf numFmtId="1" fontId="19" fillId="4" borderId="14" xfId="0" applyNumberFormat="1" applyFont="1" applyFill="1" applyBorder="1" applyAlignment="1">
      <alignment horizontal="right"/>
    </xf>
    <xf numFmtId="0" fontId="29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9C362"/>
      <color rgb="FF0000FF"/>
      <color rgb="FF00CC66"/>
      <color rgb="FF00CC99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129680283875675E-2"/>
          <c:y val="5.5850012060361956E-2"/>
          <c:w val="0.88913953770808551"/>
          <c:h val="0.815124699545689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'Totals &amp; 5yr Supply'!$A$34</c:f>
              <c:strCache>
                <c:ptCount val="1"/>
                <c:pt idx="0">
                  <c:v>Market Req (Total 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Supply'!$K$34:$AB$34</c:f>
              <c:numCache>
                <c:formatCode>0</c:formatCode>
                <c:ptCount val="18"/>
                <c:pt idx="0">
                  <c:v>416.4</c:v>
                </c:pt>
                <c:pt idx="1">
                  <c:v>416.4</c:v>
                </c:pt>
                <c:pt idx="2">
                  <c:v>416.4</c:v>
                </c:pt>
                <c:pt idx="3">
                  <c:v>416.4</c:v>
                </c:pt>
                <c:pt idx="4">
                  <c:v>416.4</c:v>
                </c:pt>
                <c:pt idx="5">
                  <c:v>265</c:v>
                </c:pt>
                <c:pt idx="6">
                  <c:v>265</c:v>
                </c:pt>
                <c:pt idx="7">
                  <c:v>265</c:v>
                </c:pt>
                <c:pt idx="8">
                  <c:v>265</c:v>
                </c:pt>
                <c:pt idx="9">
                  <c:v>265</c:v>
                </c:pt>
                <c:pt idx="10">
                  <c:v>265</c:v>
                </c:pt>
                <c:pt idx="11">
                  <c:v>265</c:v>
                </c:pt>
                <c:pt idx="12">
                  <c:v>265</c:v>
                </c:pt>
                <c:pt idx="13">
                  <c:v>265</c:v>
                </c:pt>
                <c:pt idx="14">
                  <c:v>265</c:v>
                </c:pt>
                <c:pt idx="15">
                  <c:v>265</c:v>
                </c:pt>
                <c:pt idx="16">
                  <c:v>265</c:v>
                </c:pt>
                <c:pt idx="17">
                  <c:v>265</c:v>
                </c:pt>
              </c:numCache>
            </c:numRef>
          </c:val>
        </c:ser>
        <c:ser>
          <c:idx val="3"/>
          <c:order val="3"/>
          <c:tx>
            <c:strRef>
              <c:f>'Totals &amp; 5yr Supply'!$A$40</c:f>
              <c:strCache>
                <c:ptCount val="1"/>
                <c:pt idx="0">
                  <c:v>Aff Req (Total)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Supply'!$K$40:$AB$40</c:f>
              <c:numCache>
                <c:formatCode>0</c:formatCode>
                <c:ptCount val="18"/>
                <c:pt idx="0">
                  <c:v>232</c:v>
                </c:pt>
                <c:pt idx="1">
                  <c:v>232</c:v>
                </c:pt>
                <c:pt idx="2">
                  <c:v>232</c:v>
                </c:pt>
                <c:pt idx="3">
                  <c:v>232</c:v>
                </c:pt>
                <c:pt idx="4">
                  <c:v>232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7728"/>
        <c:axId val="64539264"/>
      </c:barChart>
      <c:lineChart>
        <c:grouping val="standard"/>
        <c:varyColors val="0"/>
        <c:ser>
          <c:idx val="0"/>
          <c:order val="0"/>
          <c:tx>
            <c:strRef>
              <c:f>'Totals &amp; 5yr Supply'!$A$23</c:f>
              <c:strCache>
                <c:ptCount val="1"/>
                <c:pt idx="0">
                  <c:v>Market Delivery</c:v>
                </c:pt>
              </c:strCache>
            </c:strRef>
          </c:tx>
          <c:marker>
            <c:symbol val="none"/>
          </c:marker>
          <c:dLbls>
            <c:spPr>
              <a:noFill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Supply'!$K$23:$AB$23</c:f>
              <c:numCache>
                <c:formatCode>0</c:formatCode>
                <c:ptCount val="18"/>
                <c:pt idx="0">
                  <c:v>219</c:v>
                </c:pt>
                <c:pt idx="1">
                  <c:v>413</c:v>
                </c:pt>
                <c:pt idx="2">
                  <c:v>413</c:v>
                </c:pt>
                <c:pt idx="3">
                  <c:v>413</c:v>
                </c:pt>
                <c:pt idx="4">
                  <c:v>737.5</c:v>
                </c:pt>
                <c:pt idx="5">
                  <c:v>947</c:v>
                </c:pt>
                <c:pt idx="6">
                  <c:v>890</c:v>
                </c:pt>
                <c:pt idx="7">
                  <c:v>979.5</c:v>
                </c:pt>
                <c:pt idx="8">
                  <c:v>891.5</c:v>
                </c:pt>
                <c:pt idx="9">
                  <c:v>741.5</c:v>
                </c:pt>
                <c:pt idx="10">
                  <c:v>611.5</c:v>
                </c:pt>
                <c:pt idx="11">
                  <c:v>443</c:v>
                </c:pt>
                <c:pt idx="12">
                  <c:v>389</c:v>
                </c:pt>
                <c:pt idx="13">
                  <c:v>389</c:v>
                </c:pt>
                <c:pt idx="14">
                  <c:v>321</c:v>
                </c:pt>
                <c:pt idx="15">
                  <c:v>315</c:v>
                </c:pt>
                <c:pt idx="16">
                  <c:v>295</c:v>
                </c:pt>
                <c:pt idx="17">
                  <c:v>294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'Totals &amp; 5yr Supply'!$A$26</c:f>
              <c:strCache>
                <c:ptCount val="1"/>
                <c:pt idx="0">
                  <c:v>Affordable Delivery</c:v>
                </c:pt>
              </c:strCache>
            </c:strRef>
          </c:tx>
          <c:marker>
            <c:symbol val="none"/>
          </c:marker>
          <c:dLbls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Supply'!$K$26:$AB$26</c:f>
              <c:numCache>
                <c:formatCode>0</c:formatCode>
                <c:ptCount val="18"/>
                <c:pt idx="0">
                  <c:v>244</c:v>
                </c:pt>
                <c:pt idx="1">
                  <c:v>137</c:v>
                </c:pt>
                <c:pt idx="2">
                  <c:v>84</c:v>
                </c:pt>
                <c:pt idx="3">
                  <c:v>152</c:v>
                </c:pt>
                <c:pt idx="4">
                  <c:v>231.3</c:v>
                </c:pt>
                <c:pt idx="5">
                  <c:v>282.8</c:v>
                </c:pt>
                <c:pt idx="6">
                  <c:v>307.8</c:v>
                </c:pt>
                <c:pt idx="7">
                  <c:v>335.65</c:v>
                </c:pt>
                <c:pt idx="8">
                  <c:v>310.5</c:v>
                </c:pt>
                <c:pt idx="9">
                  <c:v>263.5</c:v>
                </c:pt>
                <c:pt idx="10">
                  <c:v>225.5</c:v>
                </c:pt>
                <c:pt idx="11">
                  <c:v>143</c:v>
                </c:pt>
                <c:pt idx="12">
                  <c:v>107</c:v>
                </c:pt>
                <c:pt idx="13">
                  <c:v>107</c:v>
                </c:pt>
                <c:pt idx="14">
                  <c:v>67</c:v>
                </c:pt>
                <c:pt idx="15">
                  <c:v>67</c:v>
                </c:pt>
                <c:pt idx="16">
                  <c:v>58</c:v>
                </c:pt>
                <c:pt idx="17">
                  <c:v>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37728"/>
        <c:axId val="64539264"/>
      </c:lineChart>
      <c:catAx>
        <c:axId val="64537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64539264"/>
        <c:crosses val="autoZero"/>
        <c:auto val="1"/>
        <c:lblAlgn val="ctr"/>
        <c:lblOffset val="100"/>
        <c:noMultiLvlLbl val="0"/>
      </c:catAx>
      <c:valAx>
        <c:axId val="645392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6453772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6405884563118522"/>
          <c:y val="6.9246863433603756E-2"/>
          <c:w val="0.23179981902462898"/>
          <c:h val="0.1841169257484938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4803149606299213" l="0.70866141732283472" r="0.70866141732283472" t="0.74803149606299213" header="0.31496062992125984" footer="0.31496062992125984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83904344117238E-2"/>
          <c:y val="3.5051245549600825E-2"/>
          <c:w val="0.90661609565588275"/>
          <c:h val="0.84032259498679562"/>
        </c:manualLayout>
      </c:layout>
      <c:lineChart>
        <c:grouping val="standard"/>
        <c:varyColors val="0"/>
        <c:ser>
          <c:idx val="0"/>
          <c:order val="0"/>
          <c:tx>
            <c:strRef>
              <c:f>'Totals &amp; 5yr Supply'!$A$36</c:f>
              <c:strCache>
                <c:ptCount val="1"/>
                <c:pt idx="0">
                  <c:v>Market Progress vs Req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spPr>
              <a:noFill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Supply'!$K$36:$AB$36</c:f>
              <c:numCache>
                <c:formatCode>0</c:formatCode>
                <c:ptCount val="18"/>
                <c:pt idx="0">
                  <c:v>-197</c:v>
                </c:pt>
                <c:pt idx="1">
                  <c:v>-200.39999999999998</c:v>
                </c:pt>
                <c:pt idx="2">
                  <c:v>-203.79999999999995</c:v>
                </c:pt>
                <c:pt idx="3">
                  <c:v>-207.19999999999982</c:v>
                </c:pt>
                <c:pt idx="4">
                  <c:v>113.90000000000009</c:v>
                </c:pt>
                <c:pt idx="5">
                  <c:v>795.90000000000009</c:v>
                </c:pt>
                <c:pt idx="6">
                  <c:v>1420.9</c:v>
                </c:pt>
                <c:pt idx="7">
                  <c:v>2135.4</c:v>
                </c:pt>
                <c:pt idx="8">
                  <c:v>2761.9</c:v>
                </c:pt>
                <c:pt idx="9">
                  <c:v>3238.4</c:v>
                </c:pt>
                <c:pt idx="10">
                  <c:v>3584.9</c:v>
                </c:pt>
                <c:pt idx="11">
                  <c:v>3762.9</c:v>
                </c:pt>
                <c:pt idx="12">
                  <c:v>3886.8999999999996</c:v>
                </c:pt>
                <c:pt idx="13">
                  <c:v>4010.8999999999996</c:v>
                </c:pt>
                <c:pt idx="14">
                  <c:v>4066.8999999999996</c:v>
                </c:pt>
                <c:pt idx="15">
                  <c:v>4116.8999999999996</c:v>
                </c:pt>
                <c:pt idx="16">
                  <c:v>4146.8999999999996</c:v>
                </c:pt>
                <c:pt idx="17">
                  <c:v>4175.8999999999996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'Totals &amp; 5yr Supply'!$A$42</c:f>
              <c:strCache>
                <c:ptCount val="1"/>
                <c:pt idx="0">
                  <c:v>Aff Progress vs Req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Supply'!$K$42:$AB$42</c:f>
              <c:numCache>
                <c:formatCode>0</c:formatCode>
                <c:ptCount val="18"/>
                <c:pt idx="0">
                  <c:v>12</c:v>
                </c:pt>
                <c:pt idx="1">
                  <c:v>-83</c:v>
                </c:pt>
                <c:pt idx="2">
                  <c:v>-231</c:v>
                </c:pt>
                <c:pt idx="3">
                  <c:v>-311</c:v>
                </c:pt>
                <c:pt idx="4">
                  <c:v>-311.70000000000005</c:v>
                </c:pt>
                <c:pt idx="5">
                  <c:v>-178.90000000000009</c:v>
                </c:pt>
                <c:pt idx="6">
                  <c:v>-21.100000000000136</c:v>
                </c:pt>
                <c:pt idx="7">
                  <c:v>164.54999999999973</c:v>
                </c:pt>
                <c:pt idx="8">
                  <c:v>325.04999999999973</c:v>
                </c:pt>
                <c:pt idx="9">
                  <c:v>438.54999999999973</c:v>
                </c:pt>
                <c:pt idx="10">
                  <c:v>514.04999999999973</c:v>
                </c:pt>
                <c:pt idx="11">
                  <c:v>507.04999999999973</c:v>
                </c:pt>
                <c:pt idx="12">
                  <c:v>464.04999999999973</c:v>
                </c:pt>
                <c:pt idx="13">
                  <c:v>421.04999999999973</c:v>
                </c:pt>
                <c:pt idx="14">
                  <c:v>338.04999999999973</c:v>
                </c:pt>
                <c:pt idx="15">
                  <c:v>255.04999999999973</c:v>
                </c:pt>
                <c:pt idx="16">
                  <c:v>163.04999999999973</c:v>
                </c:pt>
                <c:pt idx="17">
                  <c:v>71.049999999999727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25696"/>
        <c:axId val="64927232"/>
      </c:lineChart>
      <c:catAx>
        <c:axId val="64925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64927232"/>
        <c:crossesAt val="-500"/>
        <c:auto val="1"/>
        <c:lblAlgn val="ctr"/>
        <c:lblOffset val="100"/>
        <c:noMultiLvlLbl val="0"/>
      </c:catAx>
      <c:valAx>
        <c:axId val="64927232"/>
        <c:scaling>
          <c:orientation val="minMax"/>
          <c:min val="-5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6492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512252145661147"/>
          <c:y val="0.11325185675059801"/>
          <c:w val="0.25461473477868146"/>
          <c:h val="8.907842561515287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57082716145625E-2"/>
          <c:y val="3.3391036646734949E-2"/>
          <c:w val="0.89663085678646604"/>
          <c:h val="0.90444094488188986"/>
        </c:manualLayout>
      </c:layout>
      <c:lineChart>
        <c:grouping val="standard"/>
        <c:varyColors val="0"/>
        <c:ser>
          <c:idx val="0"/>
          <c:order val="0"/>
          <c:tx>
            <c:strRef>
              <c:f>'Totals &amp; 5yr Supply'!$A$48</c:f>
              <c:strCache>
                <c:ptCount val="1"/>
                <c:pt idx="0">
                  <c:v>Total Progress vs Req 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Supply'!$K$48:$AB$48</c:f>
              <c:numCache>
                <c:formatCode>0</c:formatCode>
                <c:ptCount val="18"/>
                <c:pt idx="0">
                  <c:v>0</c:v>
                </c:pt>
                <c:pt idx="1">
                  <c:v>-283.79999999999995</c:v>
                </c:pt>
                <c:pt idx="2">
                  <c:v>-435.19999999999982</c:v>
                </c:pt>
                <c:pt idx="3">
                  <c:v>-518.59999999999991</c:v>
                </c:pt>
                <c:pt idx="4">
                  <c:v>-198.19999999999982</c:v>
                </c:pt>
                <c:pt idx="5">
                  <c:v>616.60000000000036</c:v>
                </c:pt>
                <c:pt idx="6">
                  <c:v>1399.4000000000005</c:v>
                </c:pt>
                <c:pt idx="7">
                  <c:v>2299.5500000000011</c:v>
                </c:pt>
                <c:pt idx="8">
                  <c:v>3086.5500000000011</c:v>
                </c:pt>
                <c:pt idx="9">
                  <c:v>3676.5500000000011</c:v>
                </c:pt>
                <c:pt idx="10">
                  <c:v>4098.5500000000011</c:v>
                </c:pt>
                <c:pt idx="11">
                  <c:v>4269.5500000000011</c:v>
                </c:pt>
                <c:pt idx="12">
                  <c:v>4350.5500000000011</c:v>
                </c:pt>
                <c:pt idx="13">
                  <c:v>4431.5500000000011</c:v>
                </c:pt>
                <c:pt idx="14">
                  <c:v>4404.5500000000011</c:v>
                </c:pt>
                <c:pt idx="15">
                  <c:v>4371.5500000000011</c:v>
                </c:pt>
                <c:pt idx="16">
                  <c:v>4309.5500000000011</c:v>
                </c:pt>
                <c:pt idx="17">
                  <c:v>4246.5500000000011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9488"/>
        <c:axId val="67841024"/>
      </c:lineChart>
      <c:catAx>
        <c:axId val="67839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67841024"/>
        <c:crossesAt val="-500"/>
        <c:auto val="1"/>
        <c:lblAlgn val="ctr"/>
        <c:lblOffset val="100"/>
        <c:noMultiLvlLbl val="0"/>
      </c:catAx>
      <c:valAx>
        <c:axId val="67841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783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82357096667265"/>
          <c:y val="0.13029783229287573"/>
          <c:w val="0.28531800109144773"/>
          <c:h val="0.1531895724189854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63301323089352E-2"/>
          <c:y val="3.5886927748422462E-2"/>
          <c:w val="0.89886365989743089"/>
          <c:h val="0.839518735128451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'Totals &amp; 5yr Supply'!$A$46</c:f>
              <c:strCache>
                <c:ptCount val="1"/>
                <c:pt idx="0">
                  <c:v>Total Req (Total)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Supply'!$K$46:$AB$46</c:f>
              <c:numCache>
                <c:formatCode>0</c:formatCode>
                <c:ptCount val="18"/>
                <c:pt idx="0">
                  <c:v>648.4</c:v>
                </c:pt>
                <c:pt idx="1">
                  <c:v>648.4</c:v>
                </c:pt>
                <c:pt idx="2">
                  <c:v>648.4</c:v>
                </c:pt>
                <c:pt idx="3">
                  <c:v>648.4</c:v>
                </c:pt>
                <c:pt idx="4">
                  <c:v>648.4</c:v>
                </c:pt>
                <c:pt idx="5">
                  <c:v>415</c:v>
                </c:pt>
                <c:pt idx="6">
                  <c:v>415</c:v>
                </c:pt>
                <c:pt idx="7">
                  <c:v>415</c:v>
                </c:pt>
                <c:pt idx="8">
                  <c:v>415</c:v>
                </c:pt>
                <c:pt idx="9">
                  <c:v>415</c:v>
                </c:pt>
                <c:pt idx="10">
                  <c:v>415</c:v>
                </c:pt>
                <c:pt idx="11">
                  <c:v>415</c:v>
                </c:pt>
                <c:pt idx="12">
                  <c:v>415</c:v>
                </c:pt>
                <c:pt idx="13">
                  <c:v>415</c:v>
                </c:pt>
                <c:pt idx="14">
                  <c:v>415</c:v>
                </c:pt>
                <c:pt idx="15">
                  <c:v>415</c:v>
                </c:pt>
                <c:pt idx="16">
                  <c:v>415</c:v>
                </c:pt>
                <c:pt idx="17">
                  <c:v>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75200"/>
        <c:axId val="67876736"/>
      </c:barChart>
      <c:lineChart>
        <c:grouping val="standard"/>
        <c:varyColors val="0"/>
        <c:ser>
          <c:idx val="0"/>
          <c:order val="0"/>
          <c:tx>
            <c:strRef>
              <c:f>'Totals &amp; 5yr Supply'!$A$29</c:f>
              <c:strCache>
                <c:ptCount val="1"/>
                <c:pt idx="0">
                  <c:v>Total Delivery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'Totals &amp; 5yr Supply'!$K$2:$AB$2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'Totals &amp; 5yr Supply'!$K$29:$AB$29</c:f>
              <c:numCache>
                <c:formatCode>0</c:formatCode>
                <c:ptCount val="18"/>
                <c:pt idx="0">
                  <c:v>463</c:v>
                </c:pt>
                <c:pt idx="1">
                  <c:v>550</c:v>
                </c:pt>
                <c:pt idx="2">
                  <c:v>497</c:v>
                </c:pt>
                <c:pt idx="3">
                  <c:v>565</c:v>
                </c:pt>
                <c:pt idx="4">
                  <c:v>968.8</c:v>
                </c:pt>
                <c:pt idx="5">
                  <c:v>1229.8</c:v>
                </c:pt>
                <c:pt idx="6">
                  <c:v>1197.8</c:v>
                </c:pt>
                <c:pt idx="7">
                  <c:v>1315.15</c:v>
                </c:pt>
                <c:pt idx="8">
                  <c:v>1202</c:v>
                </c:pt>
                <c:pt idx="9">
                  <c:v>1005</c:v>
                </c:pt>
                <c:pt idx="10">
                  <c:v>837</c:v>
                </c:pt>
                <c:pt idx="11">
                  <c:v>586</c:v>
                </c:pt>
                <c:pt idx="12">
                  <c:v>496</c:v>
                </c:pt>
                <c:pt idx="13">
                  <c:v>496</c:v>
                </c:pt>
                <c:pt idx="14">
                  <c:v>388</c:v>
                </c:pt>
                <c:pt idx="15">
                  <c:v>382</c:v>
                </c:pt>
                <c:pt idx="16">
                  <c:v>353</c:v>
                </c:pt>
                <c:pt idx="17">
                  <c:v>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75200"/>
        <c:axId val="67876736"/>
      </c:lineChart>
      <c:catAx>
        <c:axId val="67875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67876736"/>
        <c:crosses val="autoZero"/>
        <c:auto val="1"/>
        <c:lblAlgn val="ctr"/>
        <c:lblOffset val="100"/>
        <c:noMultiLvlLbl val="0"/>
      </c:catAx>
      <c:valAx>
        <c:axId val="678767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7875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620786595341875"/>
          <c:y val="0.16357029653125946"/>
          <c:w val="0.32646011057685825"/>
          <c:h val="0.1718491151707162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158749</xdr:rowOff>
    </xdr:from>
    <xdr:to>
      <xdr:col>9</xdr:col>
      <xdr:colOff>530677</xdr:colOff>
      <xdr:row>28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87087</xdr:colOff>
      <xdr:row>0</xdr:row>
      <xdr:rowOff>73480</xdr:rowOff>
    </xdr:from>
    <xdr:to>
      <xdr:col>20</xdr:col>
      <xdr:colOff>312964</xdr:colOff>
      <xdr:row>28</xdr:row>
      <xdr:rowOff>127000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148168</xdr:colOff>
      <xdr:row>30</xdr:row>
      <xdr:rowOff>31750</xdr:rowOff>
    </xdr:from>
    <xdr:to>
      <xdr:col>20</xdr:col>
      <xdr:colOff>428626</xdr:colOff>
      <xdr:row>58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111126</xdr:rowOff>
    </xdr:from>
    <xdr:to>
      <xdr:col>10</xdr:col>
      <xdr:colOff>11906</xdr:colOff>
      <xdr:row>57</xdr:row>
      <xdr:rowOff>59532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4"/>
  <sheetViews>
    <sheetView showWhiteSpace="0" zoomScale="80" zoomScaleNormal="80" zoomScalePageLayoutView="40" workbookViewId="0">
      <pane ySplit="2" topLeftCell="A135" activePane="bottomLeft" state="frozen"/>
      <selection pane="bottomLeft" activeCell="C33" sqref="C33"/>
    </sheetView>
  </sheetViews>
  <sheetFormatPr defaultRowHeight="15" customHeight="1" x14ac:dyDescent="0.2"/>
  <cols>
    <col min="1" max="1" width="10" style="84" customWidth="1"/>
    <col min="2" max="2" width="14.28515625" style="84" customWidth="1"/>
    <col min="3" max="3" width="51.42578125" style="84" customWidth="1"/>
    <col min="4" max="4" width="9.140625" style="74"/>
    <col min="5" max="10" width="9.140625" style="5"/>
    <col min="11" max="19" width="9.140625" style="74"/>
    <col min="20" max="24" width="9.140625" style="8"/>
    <col min="25" max="26" width="9.140625" style="971"/>
    <col min="27" max="16384" width="9.140625" style="8"/>
  </cols>
  <sheetData>
    <row r="1" spans="1:26" ht="30.75" customHeight="1" x14ac:dyDescent="0.2">
      <c r="A1" s="2"/>
      <c r="B1" s="3"/>
      <c r="C1" s="3"/>
      <c r="D1" s="4"/>
      <c r="E1" s="165"/>
      <c r="F1" s="555"/>
      <c r="G1" s="1008" t="s">
        <v>311</v>
      </c>
      <c r="H1" s="1008"/>
      <c r="I1" s="1008"/>
      <c r="J1" s="1008"/>
      <c r="K1" s="1008"/>
      <c r="L1" s="6"/>
      <c r="M1" s="6"/>
      <c r="N1" s="7"/>
      <c r="O1" s="6"/>
      <c r="P1" s="6"/>
      <c r="Q1" s="6"/>
      <c r="R1" s="6"/>
      <c r="S1" s="7"/>
      <c r="T1" s="166"/>
      <c r="U1" s="166"/>
      <c r="V1" s="438"/>
      <c r="W1" s="166"/>
      <c r="X1" s="167"/>
    </row>
    <row r="2" spans="1:26" ht="15" customHeight="1" x14ac:dyDescent="0.2">
      <c r="A2" s="11" t="s">
        <v>56</v>
      </c>
      <c r="B2" s="11" t="s">
        <v>10</v>
      </c>
      <c r="C2" s="11" t="s">
        <v>117</v>
      </c>
      <c r="D2" s="12" t="s">
        <v>11</v>
      </c>
      <c r="E2" s="13" t="s">
        <v>12</v>
      </c>
      <c r="F2" s="13" t="s">
        <v>13</v>
      </c>
      <c r="G2" s="14" t="s">
        <v>14</v>
      </c>
      <c r="H2" s="14" t="s">
        <v>15</v>
      </c>
      <c r="I2" s="15" t="s">
        <v>16</v>
      </c>
      <c r="J2" s="16" t="s">
        <v>17</v>
      </c>
      <c r="K2" s="14" t="s">
        <v>18</v>
      </c>
      <c r="L2" s="17" t="s">
        <v>19</v>
      </c>
      <c r="M2" s="17" t="s">
        <v>20</v>
      </c>
      <c r="N2" s="18" t="s">
        <v>21</v>
      </c>
      <c r="O2" s="17" t="s">
        <v>22</v>
      </c>
      <c r="P2" s="17" t="s">
        <v>23</v>
      </c>
      <c r="Q2" s="17" t="s">
        <v>24</v>
      </c>
      <c r="R2" s="17" t="s">
        <v>25</v>
      </c>
      <c r="S2" s="18" t="s">
        <v>26</v>
      </c>
      <c r="T2" s="19" t="s">
        <v>172</v>
      </c>
      <c r="U2" s="17" t="s">
        <v>173</v>
      </c>
      <c r="V2" s="439" t="s">
        <v>174</v>
      </c>
      <c r="W2" s="17" t="s">
        <v>175</v>
      </c>
      <c r="X2" s="18" t="s">
        <v>176</v>
      </c>
      <c r="Y2" s="973" t="s">
        <v>572</v>
      </c>
      <c r="Z2" s="973" t="s">
        <v>573</v>
      </c>
    </row>
    <row r="3" spans="1:26" ht="15" customHeight="1" x14ac:dyDescent="0.2">
      <c r="A3" s="20"/>
      <c r="B3" s="20"/>
      <c r="C3" s="21"/>
      <c r="D3" s="22"/>
      <c r="E3" s="23"/>
      <c r="F3" s="546"/>
      <c r="G3" s="24"/>
      <c r="H3" s="24"/>
      <c r="I3" s="25"/>
      <c r="J3" s="26"/>
      <c r="K3" s="24"/>
      <c r="L3" s="27"/>
      <c r="M3" s="27"/>
      <c r="N3" s="28"/>
      <c r="O3" s="27"/>
      <c r="P3" s="27"/>
      <c r="Q3" s="27"/>
      <c r="R3" s="27"/>
      <c r="S3" s="28"/>
      <c r="T3" s="27"/>
      <c r="U3" s="27"/>
      <c r="V3" s="440"/>
      <c r="W3" s="27"/>
      <c r="X3" s="28"/>
    </row>
    <row r="4" spans="1:26" ht="15" customHeight="1" x14ac:dyDescent="0.2">
      <c r="A4" s="29"/>
      <c r="B4" s="31"/>
      <c r="C4" s="317" t="s">
        <v>187</v>
      </c>
      <c r="D4" s="915">
        <f>SUM(D10+D26+D48+D53+D58+D59+D60+D63+D64+D65+D67+D68+D69+D73+D81+D89+D142+D143+D145+D93+D97+D117+D121+D105+D109+D113+D70+D136+D137+D138+D139+D140+D101+D144+D77+D125+D129+D150+D154+D85+D133+D14+D30+D33+D36+D40+D44)+D18+D22</f>
        <v>5229</v>
      </c>
      <c r="E4" s="916">
        <f t="shared" ref="E4:V4" si="0">SUM(E10+E26+E48+E53+E58+E59+E60+E63+E64+E65+E67+E68+E69+E73+E81+E89+E142+E143+E145+E93+E97+E117+E121+E105+E109+E113+E70+E136+E137+E138+E139+E140+E101+E144+E77+E125+E129+E150+E154+E85+E133+E14+E30+E33+E36+E40+E44)+E18+E22</f>
        <v>101</v>
      </c>
      <c r="F4" s="48">
        <f t="shared" si="0"/>
        <v>237</v>
      </c>
      <c r="G4" s="411">
        <f t="shared" si="0"/>
        <v>166</v>
      </c>
      <c r="H4" s="411">
        <f t="shared" si="0"/>
        <v>138</v>
      </c>
      <c r="I4" s="917">
        <f t="shared" si="0"/>
        <v>325</v>
      </c>
      <c r="J4" s="411">
        <f t="shared" si="0"/>
        <v>408.5</v>
      </c>
      <c r="K4" s="411">
        <f t="shared" si="0"/>
        <v>412.5</v>
      </c>
      <c r="L4" s="412">
        <f t="shared" si="0"/>
        <v>380.5</v>
      </c>
      <c r="M4" s="412">
        <f t="shared" si="0"/>
        <v>415</v>
      </c>
      <c r="N4" s="412">
        <f t="shared" si="0"/>
        <v>480.5</v>
      </c>
      <c r="O4" s="413">
        <f t="shared" si="0"/>
        <v>429</v>
      </c>
      <c r="P4" s="412">
        <f t="shared" si="0"/>
        <v>330</v>
      </c>
      <c r="Q4" s="412">
        <f t="shared" si="0"/>
        <v>286</v>
      </c>
      <c r="R4" s="412">
        <f t="shared" si="0"/>
        <v>286</v>
      </c>
      <c r="S4" s="412">
        <f t="shared" si="0"/>
        <v>218</v>
      </c>
      <c r="T4" s="413">
        <f t="shared" si="0"/>
        <v>219</v>
      </c>
      <c r="U4" s="412">
        <f t="shared" si="0"/>
        <v>199</v>
      </c>
      <c r="V4" s="918">
        <f t="shared" si="0"/>
        <v>198</v>
      </c>
      <c r="W4" s="318"/>
      <c r="X4" s="320"/>
      <c r="Y4" s="971">
        <f t="shared" ref="Y4:Y8" si="1">SUM(E4:X4)</f>
        <v>5229</v>
      </c>
      <c r="Z4" s="971">
        <f t="shared" ref="Z4:Z66" si="2">SUM(Y4-D4)</f>
        <v>0</v>
      </c>
    </row>
    <row r="5" spans="1:26" ht="15" customHeight="1" x14ac:dyDescent="0.2">
      <c r="A5" s="29"/>
      <c r="B5" s="31"/>
      <c r="C5" s="317" t="s">
        <v>188</v>
      </c>
      <c r="D5" s="915">
        <f>SUM(D11+D27+D49+D52+D54+D55+D56+D57+D74+D82+D90+D94+D98+D118+D122+D106+D110+D114+D102+D78+D126+D130+D151+D155+D86+D134+D19+D31+D37+D41+D45)+D23</f>
        <v>1893</v>
      </c>
      <c r="E5" s="916">
        <f t="shared" ref="E5:V5" si="3">SUM(E11+E27+E49+E52+E54+E55+E56+E57+E74+E82+E90+E94+E98+E118+E122+E106+E110+E114+E102+E78+E126+E130+E151+E155+E86+E134+E19+E31+E37+E41+E45)+E23</f>
        <v>183</v>
      </c>
      <c r="F5" s="48">
        <f t="shared" si="3"/>
        <v>92</v>
      </c>
      <c r="G5" s="411">
        <f t="shared" si="3"/>
        <v>21</v>
      </c>
      <c r="H5" s="411">
        <f t="shared" si="3"/>
        <v>63</v>
      </c>
      <c r="I5" s="917">
        <f t="shared" si="3"/>
        <v>87</v>
      </c>
      <c r="J5" s="411">
        <f t="shared" si="3"/>
        <v>129.5</v>
      </c>
      <c r="K5" s="411">
        <f t="shared" si="3"/>
        <v>132.5</v>
      </c>
      <c r="L5" s="412">
        <f t="shared" si="3"/>
        <v>131.5</v>
      </c>
      <c r="M5" s="412">
        <f t="shared" si="3"/>
        <v>168</v>
      </c>
      <c r="N5" s="412">
        <f t="shared" si="3"/>
        <v>203.5</v>
      </c>
      <c r="O5" s="413">
        <f t="shared" si="3"/>
        <v>185</v>
      </c>
      <c r="P5" s="412">
        <f t="shared" si="3"/>
        <v>123</v>
      </c>
      <c r="Q5" s="412">
        <f t="shared" si="3"/>
        <v>92</v>
      </c>
      <c r="R5" s="412">
        <f t="shared" si="3"/>
        <v>92</v>
      </c>
      <c r="S5" s="412">
        <f t="shared" si="3"/>
        <v>52</v>
      </c>
      <c r="T5" s="413">
        <f t="shared" si="3"/>
        <v>52</v>
      </c>
      <c r="U5" s="412">
        <f t="shared" si="3"/>
        <v>43</v>
      </c>
      <c r="V5" s="918">
        <f t="shared" si="3"/>
        <v>43</v>
      </c>
      <c r="W5" s="318"/>
      <c r="X5" s="320"/>
      <c r="Y5" s="971">
        <f t="shared" si="1"/>
        <v>1893</v>
      </c>
      <c r="Z5" s="971">
        <f t="shared" si="2"/>
        <v>0</v>
      </c>
    </row>
    <row r="6" spans="1:26" ht="15" customHeight="1" x14ac:dyDescent="0.2">
      <c r="A6" s="29"/>
      <c r="B6" s="32"/>
      <c r="C6" s="32" t="s">
        <v>144</v>
      </c>
      <c r="D6" s="126">
        <f>SUM(D4:D5)</f>
        <v>7122</v>
      </c>
      <c r="E6" s="422">
        <f t="shared" ref="E6:V6" si="4">SUM(E4:E5)</f>
        <v>284</v>
      </c>
      <c r="F6" s="422">
        <f t="shared" si="4"/>
        <v>329</v>
      </c>
      <c r="G6" s="34">
        <f t="shared" si="4"/>
        <v>187</v>
      </c>
      <c r="H6" s="34">
        <f t="shared" si="4"/>
        <v>201</v>
      </c>
      <c r="I6" s="35">
        <f t="shared" si="4"/>
        <v>412</v>
      </c>
      <c r="J6" s="34">
        <f t="shared" si="4"/>
        <v>538</v>
      </c>
      <c r="K6" s="34">
        <f t="shared" si="4"/>
        <v>545</v>
      </c>
      <c r="L6" s="33">
        <f t="shared" si="4"/>
        <v>512</v>
      </c>
      <c r="M6" s="33">
        <f t="shared" si="4"/>
        <v>583</v>
      </c>
      <c r="N6" s="33">
        <f t="shared" si="4"/>
        <v>684</v>
      </c>
      <c r="O6" s="951">
        <f t="shared" si="4"/>
        <v>614</v>
      </c>
      <c r="P6" s="33">
        <f t="shared" si="4"/>
        <v>453</v>
      </c>
      <c r="Q6" s="33">
        <f t="shared" si="4"/>
        <v>378</v>
      </c>
      <c r="R6" s="33">
        <f t="shared" si="4"/>
        <v>378</v>
      </c>
      <c r="S6" s="33">
        <f t="shared" si="4"/>
        <v>270</v>
      </c>
      <c r="T6" s="951">
        <f t="shared" si="4"/>
        <v>271</v>
      </c>
      <c r="U6" s="33">
        <f t="shared" si="4"/>
        <v>242</v>
      </c>
      <c r="V6" s="441">
        <f t="shared" si="4"/>
        <v>241</v>
      </c>
      <c r="W6" s="33"/>
      <c r="X6" s="36"/>
      <c r="Y6" s="971">
        <f t="shared" si="1"/>
        <v>7122</v>
      </c>
      <c r="Z6" s="971">
        <f t="shared" si="2"/>
        <v>0</v>
      </c>
    </row>
    <row r="7" spans="1:26" ht="15" customHeight="1" x14ac:dyDescent="0.2">
      <c r="A7" s="29"/>
      <c r="B7" s="20"/>
      <c r="C7" s="20" t="s">
        <v>27</v>
      </c>
      <c r="D7" s="37"/>
      <c r="E7" s="38">
        <v>284</v>
      </c>
      <c r="F7" s="38">
        <f t="shared" ref="F7:G7" si="5">SUM(F6+E7)</f>
        <v>613</v>
      </c>
      <c r="G7" s="39">
        <f t="shared" si="5"/>
        <v>800</v>
      </c>
      <c r="H7" s="39">
        <f>SUM(G7+H6)</f>
        <v>1001</v>
      </c>
      <c r="I7" s="40">
        <f t="shared" ref="I7:N7" si="6">SUM(I6+H7)</f>
        <v>1413</v>
      </c>
      <c r="J7" s="39">
        <f t="shared" si="6"/>
        <v>1951</v>
      </c>
      <c r="K7" s="39">
        <f t="shared" si="6"/>
        <v>2496</v>
      </c>
      <c r="L7" s="41">
        <f t="shared" si="6"/>
        <v>3008</v>
      </c>
      <c r="M7" s="41">
        <f t="shared" si="6"/>
        <v>3591</v>
      </c>
      <c r="N7" s="41">
        <f t="shared" si="6"/>
        <v>4275</v>
      </c>
      <c r="O7" s="42">
        <f>SUM(O6+N7)</f>
        <v>4889</v>
      </c>
      <c r="P7" s="41">
        <f>SUM(P6+O7)</f>
        <v>5342</v>
      </c>
      <c r="Q7" s="41">
        <f>SUM(Q6+P7)</f>
        <v>5720</v>
      </c>
      <c r="R7" s="41">
        <f>SUM(R6+Q7)</f>
        <v>6098</v>
      </c>
      <c r="S7" s="43">
        <f>SUM(S6+R7)</f>
        <v>6368</v>
      </c>
      <c r="T7" s="44">
        <f t="shared" ref="T7:V7" si="7">SUM(T6+S7)</f>
        <v>6639</v>
      </c>
      <c r="U7" s="44">
        <f t="shared" si="7"/>
        <v>6881</v>
      </c>
      <c r="V7" s="442">
        <f t="shared" si="7"/>
        <v>7122</v>
      </c>
      <c r="W7" s="44"/>
      <c r="X7" s="46"/>
    </row>
    <row r="8" spans="1:26" ht="15" customHeight="1" x14ac:dyDescent="0.2">
      <c r="A8" s="29"/>
      <c r="B8" s="20"/>
      <c r="C8" s="20"/>
      <c r="D8" s="37"/>
      <c r="E8" s="53"/>
      <c r="F8" s="98"/>
      <c r="G8" s="54"/>
      <c r="H8" s="54"/>
      <c r="I8" s="40"/>
      <c r="J8" s="39"/>
      <c r="K8" s="54"/>
      <c r="L8" s="55"/>
      <c r="M8" s="55"/>
      <c r="N8" s="41"/>
      <c r="O8" s="42"/>
      <c r="P8" s="41"/>
      <c r="Q8" s="41"/>
      <c r="R8" s="41"/>
      <c r="S8" s="43"/>
      <c r="V8" s="443"/>
      <c r="X8" s="10"/>
      <c r="Y8" s="971">
        <f t="shared" si="1"/>
        <v>0</v>
      </c>
      <c r="Z8" s="971">
        <f t="shared" si="2"/>
        <v>0</v>
      </c>
    </row>
    <row r="9" spans="1:26" ht="15" customHeight="1" x14ac:dyDescent="0.2">
      <c r="A9" s="147" t="s">
        <v>57</v>
      </c>
      <c r="B9" s="147" t="s">
        <v>463</v>
      </c>
      <c r="C9" s="128" t="s">
        <v>491</v>
      </c>
      <c r="D9" s="22">
        <f>SUM(E9:H9)</f>
        <v>299</v>
      </c>
      <c r="E9" s="133">
        <v>59</v>
      </c>
      <c r="F9" s="129">
        <f>SUM(F10:F11)</f>
        <v>147</v>
      </c>
      <c r="G9" s="912">
        <f>SUM(G10:G11)</f>
        <v>93</v>
      </c>
      <c r="H9" s="912"/>
      <c r="I9" s="25"/>
      <c r="J9" s="24"/>
      <c r="K9" s="24"/>
      <c r="L9" s="127"/>
      <c r="M9" s="127"/>
      <c r="N9" s="130"/>
      <c r="O9" s="127"/>
      <c r="P9" s="127"/>
      <c r="Q9" s="127"/>
      <c r="R9" s="127"/>
      <c r="S9" s="130"/>
      <c r="T9" s="134"/>
      <c r="U9" s="134"/>
      <c r="V9" s="444"/>
      <c r="W9" s="134"/>
      <c r="X9" s="135"/>
      <c r="Y9" s="972">
        <f t="shared" ref="Y9:Y72" si="8">SUM(E9:V9)</f>
        <v>299</v>
      </c>
      <c r="Z9" s="971">
        <f t="shared" si="2"/>
        <v>0</v>
      </c>
    </row>
    <row r="10" spans="1:26" ht="15" customHeight="1" x14ac:dyDescent="0.2">
      <c r="A10" s="81"/>
      <c r="B10" s="81"/>
      <c r="C10" s="81" t="s">
        <v>189</v>
      </c>
      <c r="D10" s="63">
        <f>SUM(E10:H10)</f>
        <v>178</v>
      </c>
      <c r="E10" s="64">
        <f t="shared" ref="E10" si="9">SUM(E9-E11)</f>
        <v>11</v>
      </c>
      <c r="F10" s="69">
        <v>95</v>
      </c>
      <c r="G10" s="913">
        <v>72</v>
      </c>
      <c r="H10" s="913"/>
      <c r="I10" s="70"/>
      <c r="J10" s="65"/>
      <c r="K10" s="39"/>
      <c r="L10" s="53"/>
      <c r="M10" s="53"/>
      <c r="N10" s="53"/>
      <c r="O10" s="57"/>
      <c r="P10" s="53"/>
      <c r="Q10" s="53"/>
      <c r="R10" s="53"/>
      <c r="S10" s="58"/>
      <c r="T10" s="98"/>
      <c r="U10" s="98"/>
      <c r="V10" s="445"/>
      <c r="W10" s="98"/>
      <c r="X10" s="58"/>
      <c r="Y10" s="972">
        <f t="shared" si="8"/>
        <v>178</v>
      </c>
      <c r="Z10" s="971">
        <f t="shared" si="2"/>
        <v>0</v>
      </c>
    </row>
    <row r="11" spans="1:26" ht="15" customHeight="1" x14ac:dyDescent="0.2">
      <c r="A11" s="81"/>
      <c r="B11" s="81"/>
      <c r="C11" s="81" t="s">
        <v>190</v>
      </c>
      <c r="D11" s="63">
        <f>SUM(E11:G11)</f>
        <v>121</v>
      </c>
      <c r="E11" s="64">
        <v>48</v>
      </c>
      <c r="F11" s="69">
        <v>52</v>
      </c>
      <c r="G11" s="913">
        <v>21</v>
      </c>
      <c r="H11" s="914"/>
      <c r="I11" s="62"/>
      <c r="J11" s="39"/>
      <c r="K11" s="39"/>
      <c r="L11" s="53"/>
      <c r="M11" s="53"/>
      <c r="N11" s="53"/>
      <c r="O11" s="57"/>
      <c r="P11" s="53"/>
      <c r="Q11" s="53"/>
      <c r="R11" s="53"/>
      <c r="S11" s="58"/>
      <c r="T11" s="98"/>
      <c r="U11" s="98"/>
      <c r="V11" s="445"/>
      <c r="W11" s="98"/>
      <c r="X11" s="58"/>
      <c r="Y11" s="972">
        <f t="shared" si="8"/>
        <v>121</v>
      </c>
      <c r="Z11" s="971">
        <f t="shared" si="2"/>
        <v>0</v>
      </c>
    </row>
    <row r="12" spans="1:26" ht="15" customHeight="1" x14ac:dyDescent="0.2">
      <c r="A12" s="111"/>
      <c r="B12" s="111"/>
      <c r="C12" s="111"/>
      <c r="D12" s="63"/>
      <c r="E12" s="69"/>
      <c r="F12" s="69"/>
      <c r="G12" s="913"/>
      <c r="H12" s="914"/>
      <c r="I12" s="62"/>
      <c r="J12" s="39"/>
      <c r="K12" s="39"/>
      <c r="L12" s="53"/>
      <c r="M12" s="53"/>
      <c r="N12" s="58"/>
      <c r="O12" s="53"/>
      <c r="P12" s="53"/>
      <c r="Q12" s="53"/>
      <c r="R12" s="53"/>
      <c r="S12" s="58"/>
      <c r="T12" s="98"/>
      <c r="U12" s="98"/>
      <c r="V12" s="445"/>
      <c r="W12" s="98"/>
      <c r="X12" s="58"/>
      <c r="Y12" s="972">
        <f t="shared" si="8"/>
        <v>0</v>
      </c>
      <c r="Z12" s="971">
        <f t="shared" si="2"/>
        <v>0</v>
      </c>
    </row>
    <row r="13" spans="1:26" ht="15" customHeight="1" x14ac:dyDescent="0.2">
      <c r="A13" s="111" t="s">
        <v>57</v>
      </c>
      <c r="B13" s="111" t="s">
        <v>462</v>
      </c>
      <c r="C13" s="921" t="s">
        <v>492</v>
      </c>
      <c r="D13" s="61">
        <v>26</v>
      </c>
      <c r="E13" s="69"/>
      <c r="F13" s="69"/>
      <c r="G13" s="913"/>
      <c r="H13" s="914">
        <v>26</v>
      </c>
      <c r="I13" s="62"/>
      <c r="J13" s="39"/>
      <c r="K13" s="39"/>
      <c r="L13" s="53"/>
      <c r="M13" s="53"/>
      <c r="N13" s="58"/>
      <c r="O13" s="53"/>
      <c r="P13" s="53"/>
      <c r="Q13" s="53"/>
      <c r="R13" s="53"/>
      <c r="S13" s="58"/>
      <c r="T13" s="98"/>
      <c r="U13" s="98"/>
      <c r="V13" s="445"/>
      <c r="W13" s="98"/>
      <c r="X13" s="58"/>
      <c r="Y13" s="972">
        <f t="shared" si="8"/>
        <v>26</v>
      </c>
      <c r="Z13" s="971">
        <f t="shared" si="2"/>
        <v>0</v>
      </c>
    </row>
    <row r="14" spans="1:26" ht="15" customHeight="1" x14ac:dyDescent="0.2">
      <c r="A14" s="111"/>
      <c r="B14" s="111"/>
      <c r="C14" s="111" t="s">
        <v>467</v>
      </c>
      <c r="D14" s="63">
        <v>26</v>
      </c>
      <c r="E14" s="69"/>
      <c r="F14" s="69"/>
      <c r="G14" s="913"/>
      <c r="H14" s="913">
        <v>26</v>
      </c>
      <c r="I14" s="62"/>
      <c r="J14" s="39"/>
      <c r="K14" s="39"/>
      <c r="L14" s="53"/>
      <c r="M14" s="53"/>
      <c r="N14" s="58"/>
      <c r="O14" s="53"/>
      <c r="P14" s="53"/>
      <c r="Q14" s="53"/>
      <c r="R14" s="53"/>
      <c r="S14" s="58"/>
      <c r="T14" s="98"/>
      <c r="U14" s="98"/>
      <c r="V14" s="445"/>
      <c r="W14" s="98"/>
      <c r="X14" s="58"/>
      <c r="Y14" s="972">
        <f t="shared" si="8"/>
        <v>26</v>
      </c>
      <c r="Z14" s="971">
        <f t="shared" si="2"/>
        <v>0</v>
      </c>
    </row>
    <row r="15" spans="1:26" ht="15" customHeight="1" x14ac:dyDescent="0.2">
      <c r="A15" s="111"/>
      <c r="B15" s="111"/>
      <c r="C15" s="111" t="s">
        <v>468</v>
      </c>
      <c r="D15" s="63">
        <v>0</v>
      </c>
      <c r="E15" s="69"/>
      <c r="F15" s="69"/>
      <c r="G15" s="913"/>
      <c r="H15" s="913">
        <v>0</v>
      </c>
      <c r="I15" s="62"/>
      <c r="J15" s="39"/>
      <c r="K15" s="39"/>
      <c r="L15" s="53"/>
      <c r="M15" s="53"/>
      <c r="N15" s="58"/>
      <c r="O15" s="53"/>
      <c r="P15" s="53"/>
      <c r="Q15" s="53"/>
      <c r="R15" s="53"/>
      <c r="S15" s="58"/>
      <c r="T15" s="98"/>
      <c r="U15" s="98"/>
      <c r="V15" s="445"/>
      <c r="W15" s="98"/>
      <c r="X15" s="58"/>
      <c r="Y15" s="972">
        <f t="shared" si="8"/>
        <v>0</v>
      </c>
      <c r="Z15" s="971">
        <f t="shared" si="2"/>
        <v>0</v>
      </c>
    </row>
    <row r="16" spans="1:26" ht="15" customHeight="1" x14ac:dyDescent="0.2">
      <c r="A16" s="111"/>
      <c r="B16" s="111"/>
      <c r="C16" s="111"/>
      <c r="D16" s="63"/>
      <c r="E16" s="69"/>
      <c r="F16" s="69"/>
      <c r="G16" s="913"/>
      <c r="H16" s="914"/>
      <c r="I16" s="62"/>
      <c r="J16" s="39"/>
      <c r="K16" s="39"/>
      <c r="L16" s="53"/>
      <c r="M16" s="53"/>
      <c r="N16" s="58"/>
      <c r="O16" s="53"/>
      <c r="P16" s="53"/>
      <c r="Q16" s="53"/>
      <c r="R16" s="53"/>
      <c r="S16" s="58"/>
      <c r="T16" s="98"/>
      <c r="U16" s="98"/>
      <c r="V16" s="445"/>
      <c r="W16" s="98"/>
      <c r="X16" s="58"/>
      <c r="Y16" s="972">
        <f t="shared" si="8"/>
        <v>0</v>
      </c>
      <c r="Z16" s="971">
        <f t="shared" si="2"/>
        <v>0</v>
      </c>
    </row>
    <row r="17" spans="1:26" ht="15" customHeight="1" x14ac:dyDescent="0.2">
      <c r="A17" s="111" t="s">
        <v>57</v>
      </c>
      <c r="B17" s="111" t="s">
        <v>464</v>
      </c>
      <c r="C17" s="921" t="s">
        <v>570</v>
      </c>
      <c r="D17" s="61">
        <v>55</v>
      </c>
      <c r="E17" s="69"/>
      <c r="F17" s="69"/>
      <c r="G17" s="913"/>
      <c r="H17" s="914">
        <v>55</v>
      </c>
      <c r="I17" s="62"/>
      <c r="J17" s="39"/>
      <c r="K17" s="39"/>
      <c r="L17" s="53"/>
      <c r="M17" s="53"/>
      <c r="N17" s="58"/>
      <c r="O17" s="53"/>
      <c r="P17" s="53"/>
      <c r="Q17" s="53"/>
      <c r="R17" s="53"/>
      <c r="S17" s="58"/>
      <c r="T17" s="98"/>
      <c r="U17" s="98"/>
      <c r="V17" s="445"/>
      <c r="W17" s="98"/>
      <c r="X17" s="58"/>
      <c r="Y17" s="972">
        <f t="shared" si="8"/>
        <v>55</v>
      </c>
      <c r="Z17" s="971">
        <f t="shared" si="2"/>
        <v>0</v>
      </c>
    </row>
    <row r="18" spans="1:26" ht="15" customHeight="1" x14ac:dyDescent="0.2">
      <c r="A18" s="111"/>
      <c r="B18" s="111"/>
      <c r="C18" s="111" t="s">
        <v>465</v>
      </c>
      <c r="D18" s="63">
        <v>0</v>
      </c>
      <c r="E18" s="69"/>
      <c r="F18" s="69"/>
      <c r="G18" s="913"/>
      <c r="H18" s="913">
        <v>0</v>
      </c>
      <c r="I18" s="70"/>
      <c r="J18" s="39"/>
      <c r="K18" s="39"/>
      <c r="L18" s="71"/>
      <c r="M18" s="53"/>
      <c r="N18" s="58"/>
      <c r="O18" s="53"/>
      <c r="P18" s="53"/>
      <c r="Q18" s="53"/>
      <c r="R18" s="53"/>
      <c r="S18" s="58"/>
      <c r="T18" s="98"/>
      <c r="U18" s="98"/>
      <c r="V18" s="445"/>
      <c r="W18" s="98"/>
      <c r="X18" s="58"/>
      <c r="Y18" s="972">
        <f t="shared" si="8"/>
        <v>0</v>
      </c>
      <c r="Z18" s="971">
        <f t="shared" si="2"/>
        <v>0</v>
      </c>
    </row>
    <row r="19" spans="1:26" ht="15" customHeight="1" x14ac:dyDescent="0.2">
      <c r="A19" s="111"/>
      <c r="B19" s="111"/>
      <c r="C19" s="111" t="s">
        <v>466</v>
      </c>
      <c r="D19" s="63">
        <v>55</v>
      </c>
      <c r="E19" s="69"/>
      <c r="F19" s="69"/>
      <c r="G19" s="913"/>
      <c r="H19" s="913">
        <v>55</v>
      </c>
      <c r="I19" s="70"/>
      <c r="J19" s="39"/>
      <c r="K19" s="39"/>
      <c r="L19" s="71"/>
      <c r="M19" s="53"/>
      <c r="N19" s="58"/>
      <c r="O19" s="53"/>
      <c r="P19" s="53"/>
      <c r="Q19" s="53"/>
      <c r="R19" s="53"/>
      <c r="S19" s="58"/>
      <c r="T19" s="98"/>
      <c r="U19" s="98"/>
      <c r="V19" s="445"/>
      <c r="W19" s="98"/>
      <c r="X19" s="58"/>
      <c r="Y19" s="972">
        <f t="shared" si="8"/>
        <v>55</v>
      </c>
      <c r="Z19" s="971">
        <f t="shared" si="2"/>
        <v>0</v>
      </c>
    </row>
    <row r="20" spans="1:26" ht="15" customHeight="1" x14ac:dyDescent="0.2">
      <c r="A20" s="111"/>
      <c r="B20" s="111"/>
      <c r="C20" s="111"/>
      <c r="D20" s="63"/>
      <c r="E20" s="69"/>
      <c r="F20" s="69"/>
      <c r="G20" s="913"/>
      <c r="H20" s="913"/>
      <c r="I20" s="70"/>
      <c r="J20" s="39"/>
      <c r="K20" s="39"/>
      <c r="L20" s="71"/>
      <c r="M20" s="53"/>
      <c r="N20" s="58"/>
      <c r="O20" s="53"/>
      <c r="P20" s="53"/>
      <c r="Q20" s="53"/>
      <c r="R20" s="53"/>
      <c r="S20" s="58"/>
      <c r="T20" s="98"/>
      <c r="U20" s="98"/>
      <c r="V20" s="445"/>
      <c r="W20" s="98"/>
      <c r="X20" s="58"/>
      <c r="Y20" s="972">
        <f t="shared" si="8"/>
        <v>0</v>
      </c>
      <c r="Z20" s="971">
        <f t="shared" si="2"/>
        <v>0</v>
      </c>
    </row>
    <row r="21" spans="1:26" ht="15" customHeight="1" x14ac:dyDescent="0.2">
      <c r="A21" s="111" t="s">
        <v>57</v>
      </c>
      <c r="B21" s="111" t="s">
        <v>463</v>
      </c>
      <c r="C21" s="921" t="s">
        <v>568</v>
      </c>
      <c r="D21" s="61">
        <v>440</v>
      </c>
      <c r="E21" s="69"/>
      <c r="F21" s="69"/>
      <c r="G21" s="913"/>
      <c r="H21" s="913"/>
      <c r="I21" s="62">
        <v>147</v>
      </c>
      <c r="J21" s="39">
        <v>147</v>
      </c>
      <c r="K21" s="39">
        <v>146</v>
      </c>
      <c r="L21" s="71"/>
      <c r="M21" s="53"/>
      <c r="N21" s="58"/>
      <c r="O21" s="53"/>
      <c r="P21" s="53"/>
      <c r="Q21" s="53"/>
      <c r="R21" s="53"/>
      <c r="S21" s="58"/>
      <c r="T21" s="98"/>
      <c r="U21" s="98"/>
      <c r="V21" s="445"/>
      <c r="W21" s="98"/>
      <c r="X21" s="58"/>
      <c r="Y21" s="972">
        <f t="shared" si="8"/>
        <v>440</v>
      </c>
      <c r="Z21" s="971">
        <f t="shared" si="2"/>
        <v>0</v>
      </c>
    </row>
    <row r="22" spans="1:26" ht="15" customHeight="1" x14ac:dyDescent="0.2">
      <c r="A22" s="111"/>
      <c r="B22" s="111"/>
      <c r="C22" s="970" t="s">
        <v>569</v>
      </c>
      <c r="D22" s="63">
        <v>362</v>
      </c>
      <c r="E22" s="69"/>
      <c r="F22" s="69"/>
      <c r="G22" s="913"/>
      <c r="H22" s="913"/>
      <c r="I22" s="70">
        <v>121</v>
      </c>
      <c r="J22" s="65">
        <v>121</v>
      </c>
      <c r="K22" s="65">
        <v>120</v>
      </c>
      <c r="L22" s="71"/>
      <c r="M22" s="53"/>
      <c r="N22" s="58"/>
      <c r="O22" s="53"/>
      <c r="P22" s="53"/>
      <c r="Q22" s="53"/>
      <c r="R22" s="53"/>
      <c r="S22" s="58"/>
      <c r="T22" s="98"/>
      <c r="U22" s="98"/>
      <c r="V22" s="445"/>
      <c r="W22" s="98"/>
      <c r="X22" s="58"/>
      <c r="Y22" s="972">
        <f t="shared" si="8"/>
        <v>362</v>
      </c>
      <c r="Z22" s="971">
        <f t="shared" si="2"/>
        <v>0</v>
      </c>
    </row>
    <row r="23" spans="1:26" ht="15" customHeight="1" x14ac:dyDescent="0.2">
      <c r="A23" s="111"/>
      <c r="B23" s="111"/>
      <c r="C23" s="970" t="s">
        <v>571</v>
      </c>
      <c r="D23" s="63">
        <v>78</v>
      </c>
      <c r="E23" s="69"/>
      <c r="F23" s="69"/>
      <c r="G23" s="913"/>
      <c r="H23" s="913"/>
      <c r="I23" s="70">
        <v>26</v>
      </c>
      <c r="J23" s="65">
        <v>26</v>
      </c>
      <c r="K23" s="65">
        <v>26</v>
      </c>
      <c r="L23" s="71"/>
      <c r="M23" s="53"/>
      <c r="N23" s="58"/>
      <c r="O23" s="53"/>
      <c r="P23" s="53"/>
      <c r="Q23" s="53"/>
      <c r="R23" s="53"/>
      <c r="S23" s="58"/>
      <c r="T23" s="98"/>
      <c r="U23" s="98"/>
      <c r="V23" s="445"/>
      <c r="W23" s="98"/>
      <c r="X23" s="58"/>
      <c r="Y23" s="972">
        <f t="shared" si="8"/>
        <v>78</v>
      </c>
      <c r="Z23" s="971">
        <f t="shared" si="2"/>
        <v>0</v>
      </c>
    </row>
    <row r="24" spans="1:26" ht="15" customHeight="1" x14ac:dyDescent="0.2">
      <c r="A24" s="81"/>
      <c r="B24" s="111"/>
      <c r="C24" s="111"/>
      <c r="D24" s="63"/>
      <c r="E24" s="69"/>
      <c r="F24" s="71"/>
      <c r="G24" s="65"/>
      <c r="H24" s="39"/>
      <c r="I24" s="62"/>
      <c r="J24" s="39"/>
      <c r="K24" s="39"/>
      <c r="L24" s="53"/>
      <c r="M24" s="53"/>
      <c r="N24" s="58"/>
      <c r="O24" s="53"/>
      <c r="P24" s="53"/>
      <c r="Q24" s="53"/>
      <c r="R24" s="53"/>
      <c r="S24" s="58"/>
      <c r="T24" s="98"/>
      <c r="U24" s="98"/>
      <c r="V24" s="445"/>
      <c r="W24" s="98"/>
      <c r="X24" s="58"/>
      <c r="Y24" s="972">
        <f t="shared" si="8"/>
        <v>0</v>
      </c>
      <c r="Z24" s="971">
        <f t="shared" si="2"/>
        <v>0</v>
      </c>
    </row>
    <row r="25" spans="1:26" ht="15" customHeight="1" x14ac:dyDescent="0.2">
      <c r="A25" s="147" t="s">
        <v>57</v>
      </c>
      <c r="B25" s="147" t="s">
        <v>28</v>
      </c>
      <c r="C25" s="128" t="s">
        <v>574</v>
      </c>
      <c r="D25" s="149">
        <v>1460</v>
      </c>
      <c r="E25" s="129"/>
      <c r="F25" s="127"/>
      <c r="G25" s="24"/>
      <c r="H25" s="24"/>
      <c r="I25" s="25"/>
      <c r="J25" s="151"/>
      <c r="K25" s="24"/>
      <c r="L25" s="150">
        <f>SUM(L26:L27)</f>
        <v>133</v>
      </c>
      <c r="M25" s="127">
        <f t="shared" ref="M25:V25" si="10">SUM(M26:M27)</f>
        <v>133</v>
      </c>
      <c r="N25" s="130">
        <f t="shared" si="10"/>
        <v>133</v>
      </c>
      <c r="O25" s="127">
        <f t="shared" si="10"/>
        <v>133</v>
      </c>
      <c r="P25" s="127">
        <f t="shared" si="10"/>
        <v>133</v>
      </c>
      <c r="Q25" s="127">
        <f t="shared" si="10"/>
        <v>133</v>
      </c>
      <c r="R25" s="127">
        <f t="shared" si="10"/>
        <v>133</v>
      </c>
      <c r="S25" s="130">
        <f t="shared" si="10"/>
        <v>133</v>
      </c>
      <c r="T25" s="131">
        <f t="shared" si="10"/>
        <v>133</v>
      </c>
      <c r="U25" s="131">
        <f t="shared" si="10"/>
        <v>132</v>
      </c>
      <c r="V25" s="446">
        <f t="shared" si="10"/>
        <v>131</v>
      </c>
      <c r="W25" s="131"/>
      <c r="X25" s="132"/>
      <c r="Y25" s="972">
        <f>SUM(E25:V25)</f>
        <v>1460</v>
      </c>
      <c r="Z25" s="971">
        <f t="shared" si="2"/>
        <v>0</v>
      </c>
    </row>
    <row r="26" spans="1:26" ht="15" customHeight="1" x14ac:dyDescent="0.2">
      <c r="A26" s="81"/>
      <c r="B26" s="111"/>
      <c r="C26" s="970" t="s">
        <v>575</v>
      </c>
      <c r="D26" s="108">
        <f>SUM(D25-D27)</f>
        <v>1143</v>
      </c>
      <c r="E26" s="69"/>
      <c r="F26" s="71"/>
      <c r="G26" s="65"/>
      <c r="H26" s="65"/>
      <c r="I26" s="109"/>
      <c r="J26" s="110"/>
      <c r="K26" s="210"/>
      <c r="L26" s="112">
        <v>104</v>
      </c>
      <c r="M26" s="112">
        <v>104</v>
      </c>
      <c r="N26" s="113">
        <v>104</v>
      </c>
      <c r="O26" s="114">
        <v>104</v>
      </c>
      <c r="P26" s="112">
        <v>104</v>
      </c>
      <c r="Q26" s="112">
        <v>104</v>
      </c>
      <c r="R26" s="112">
        <v>104</v>
      </c>
      <c r="S26" s="113">
        <v>104</v>
      </c>
      <c r="T26" s="922">
        <v>104</v>
      </c>
      <c r="U26" s="922">
        <v>104</v>
      </c>
      <c r="V26" s="923">
        <v>103</v>
      </c>
      <c r="W26" s="115"/>
      <c r="X26" s="116"/>
      <c r="Y26" s="972">
        <f t="shared" si="8"/>
        <v>1143</v>
      </c>
      <c r="Z26" s="971">
        <f t="shared" si="2"/>
        <v>0</v>
      </c>
    </row>
    <row r="27" spans="1:26" ht="15" customHeight="1" x14ac:dyDescent="0.2">
      <c r="A27" s="81"/>
      <c r="B27" s="111"/>
      <c r="C27" s="970" t="s">
        <v>576</v>
      </c>
      <c r="D27" s="108">
        <v>317</v>
      </c>
      <c r="E27" s="69"/>
      <c r="F27" s="71"/>
      <c r="G27" s="65"/>
      <c r="H27" s="65"/>
      <c r="I27" s="109"/>
      <c r="J27" s="110"/>
      <c r="K27" s="210"/>
      <c r="L27" s="112">
        <v>29</v>
      </c>
      <c r="M27" s="112">
        <v>29</v>
      </c>
      <c r="N27" s="113">
        <v>29</v>
      </c>
      <c r="O27" s="114">
        <v>29</v>
      </c>
      <c r="P27" s="112">
        <v>29</v>
      </c>
      <c r="Q27" s="112">
        <v>29</v>
      </c>
      <c r="R27" s="112">
        <v>29</v>
      </c>
      <c r="S27" s="113">
        <v>29</v>
      </c>
      <c r="T27" s="922">
        <v>29</v>
      </c>
      <c r="U27" s="922">
        <v>28</v>
      </c>
      <c r="V27" s="923">
        <v>28</v>
      </c>
      <c r="W27" s="115"/>
      <c r="X27" s="116"/>
      <c r="Y27" s="972">
        <f t="shared" si="8"/>
        <v>317</v>
      </c>
      <c r="Z27" s="971">
        <f t="shared" si="2"/>
        <v>0</v>
      </c>
    </row>
    <row r="28" spans="1:26" ht="15" customHeight="1" x14ac:dyDescent="0.2">
      <c r="A28" s="81"/>
      <c r="B28" s="111"/>
      <c r="C28" s="111"/>
      <c r="D28" s="108"/>
      <c r="E28" s="69"/>
      <c r="F28" s="71"/>
      <c r="G28" s="65"/>
      <c r="H28" s="65"/>
      <c r="I28" s="109"/>
      <c r="J28" s="110"/>
      <c r="K28" s="210"/>
      <c r="L28" s="112"/>
      <c r="M28" s="112"/>
      <c r="N28" s="113"/>
      <c r="O28" s="114"/>
      <c r="P28" s="112"/>
      <c r="Q28" s="112"/>
      <c r="R28" s="112"/>
      <c r="S28" s="113"/>
      <c r="T28" s="115"/>
      <c r="U28" s="115"/>
      <c r="V28" s="447"/>
      <c r="W28" s="115"/>
      <c r="X28" s="116"/>
      <c r="Y28" s="972">
        <f t="shared" si="8"/>
        <v>0</v>
      </c>
      <c r="Z28" s="971">
        <f t="shared" si="2"/>
        <v>0</v>
      </c>
    </row>
    <row r="29" spans="1:26" ht="15" customHeight="1" x14ac:dyDescent="0.2">
      <c r="A29" s="148"/>
      <c r="B29" s="148"/>
      <c r="C29" s="128" t="s">
        <v>518</v>
      </c>
      <c r="D29" s="22">
        <v>120</v>
      </c>
      <c r="E29" s="127"/>
      <c r="F29" s="127"/>
      <c r="G29" s="24"/>
      <c r="H29" s="24"/>
      <c r="I29" s="25"/>
      <c r="J29" s="24"/>
      <c r="K29" s="136"/>
      <c r="L29" s="105"/>
      <c r="M29" s="105"/>
      <c r="N29" s="143"/>
      <c r="O29" s="127">
        <v>30</v>
      </c>
      <c r="P29" s="27">
        <v>30</v>
      </c>
      <c r="Q29" s="27">
        <v>30</v>
      </c>
      <c r="R29" s="27">
        <v>30</v>
      </c>
      <c r="S29" s="28"/>
      <c r="T29" s="27"/>
      <c r="U29" s="27"/>
      <c r="V29" s="440"/>
      <c r="W29" s="27"/>
      <c r="X29" s="28"/>
      <c r="Y29" s="972">
        <f t="shared" si="8"/>
        <v>120</v>
      </c>
      <c r="Z29" s="971">
        <f t="shared" si="2"/>
        <v>0</v>
      </c>
    </row>
    <row r="30" spans="1:26" ht="15" customHeight="1" x14ac:dyDescent="0.2">
      <c r="A30" s="29" t="s">
        <v>617</v>
      </c>
      <c r="B30" s="29"/>
      <c r="C30" s="81" t="s">
        <v>485</v>
      </c>
      <c r="D30" s="68">
        <f>SUM(D29-D31)</f>
        <v>84</v>
      </c>
      <c r="E30" s="53"/>
      <c r="F30" s="53"/>
      <c r="G30" s="39"/>
      <c r="H30" s="39"/>
      <c r="I30" s="62"/>
      <c r="J30" s="39"/>
      <c r="K30" s="72"/>
      <c r="N30" s="77"/>
      <c r="O30" s="71">
        <v>21</v>
      </c>
      <c r="P30" s="76">
        <v>21</v>
      </c>
      <c r="Q30" s="76">
        <v>21</v>
      </c>
      <c r="R30" s="76">
        <v>21</v>
      </c>
      <c r="S30" s="43"/>
      <c r="T30" s="41"/>
      <c r="U30" s="41"/>
      <c r="V30" s="448"/>
      <c r="W30" s="41"/>
      <c r="X30" s="43"/>
      <c r="Y30" s="972">
        <f t="shared" si="8"/>
        <v>84</v>
      </c>
      <c r="Z30" s="971">
        <f t="shared" si="2"/>
        <v>0</v>
      </c>
    </row>
    <row r="31" spans="1:26" ht="15" customHeight="1" x14ac:dyDescent="0.2">
      <c r="A31" s="29"/>
      <c r="B31" s="29"/>
      <c r="C31" s="81" t="s">
        <v>519</v>
      </c>
      <c r="D31" s="68">
        <f>SUM(D29*0.3)</f>
        <v>36</v>
      </c>
      <c r="E31" s="53"/>
      <c r="F31" s="53"/>
      <c r="G31" s="39"/>
      <c r="H31" s="39"/>
      <c r="I31" s="62"/>
      <c r="J31" s="39"/>
      <c r="K31" s="72"/>
      <c r="N31" s="77"/>
      <c r="O31" s="71">
        <v>9</v>
      </c>
      <c r="P31" s="76">
        <v>9</v>
      </c>
      <c r="Q31" s="76">
        <v>9</v>
      </c>
      <c r="R31" s="76">
        <v>9</v>
      </c>
      <c r="S31" s="43"/>
      <c r="T31" s="41"/>
      <c r="U31" s="41"/>
      <c r="V31" s="448"/>
      <c r="W31" s="41"/>
      <c r="X31" s="43"/>
      <c r="Y31" s="972">
        <f t="shared" si="8"/>
        <v>36</v>
      </c>
      <c r="Z31" s="971">
        <f t="shared" si="2"/>
        <v>0</v>
      </c>
    </row>
    <row r="32" spans="1:26" ht="15" customHeight="1" x14ac:dyDescent="0.2">
      <c r="A32" s="29"/>
      <c r="B32" s="29"/>
      <c r="C32" s="613"/>
      <c r="D32" s="37"/>
      <c r="E32" s="53"/>
      <c r="F32" s="53"/>
      <c r="G32" s="39"/>
      <c r="H32" s="39"/>
      <c r="I32" s="62"/>
      <c r="J32" s="39"/>
      <c r="K32" s="39"/>
      <c r="L32" s="41"/>
      <c r="M32" s="41"/>
      <c r="N32" s="41"/>
      <c r="O32" s="226"/>
      <c r="P32" s="41"/>
      <c r="Q32" s="41"/>
      <c r="R32" s="41"/>
      <c r="S32" s="43"/>
      <c r="T32" s="41"/>
      <c r="U32" s="41"/>
      <c r="V32" s="448"/>
      <c r="W32" s="41"/>
      <c r="X32" s="43"/>
      <c r="Y32" s="972">
        <f t="shared" si="8"/>
        <v>0</v>
      </c>
      <c r="Z32" s="971">
        <f t="shared" si="2"/>
        <v>0</v>
      </c>
    </row>
    <row r="33" spans="1:26" ht="15" customHeight="1" x14ac:dyDescent="0.2">
      <c r="A33" s="29" t="s">
        <v>66</v>
      </c>
      <c r="B33" s="29" t="s">
        <v>469</v>
      </c>
      <c r="C33" s="613" t="s">
        <v>494</v>
      </c>
      <c r="D33" s="37">
        <v>15</v>
      </c>
      <c r="E33" s="53"/>
      <c r="F33" s="53"/>
      <c r="G33" s="39"/>
      <c r="H33" s="39"/>
      <c r="I33" s="62"/>
      <c r="J33" s="39"/>
      <c r="K33" s="39">
        <v>15</v>
      </c>
      <c r="L33" s="41"/>
      <c r="M33" s="41"/>
      <c r="N33" s="41"/>
      <c r="O33" s="226"/>
      <c r="P33" s="41"/>
      <c r="Q33" s="41"/>
      <c r="R33" s="41"/>
      <c r="S33" s="43"/>
      <c r="T33" s="41"/>
      <c r="U33" s="41"/>
      <c r="V33" s="448"/>
      <c r="W33" s="41"/>
      <c r="X33" s="43"/>
      <c r="Y33" s="972">
        <f t="shared" si="8"/>
        <v>15</v>
      </c>
      <c r="Z33" s="971">
        <f t="shared" si="2"/>
        <v>0</v>
      </c>
    </row>
    <row r="34" spans="1:26" ht="15" customHeight="1" x14ac:dyDescent="0.2">
      <c r="A34" s="29"/>
      <c r="B34" s="29"/>
      <c r="C34" s="613"/>
      <c r="D34" s="37"/>
      <c r="E34" s="53"/>
      <c r="F34" s="53"/>
      <c r="G34" s="39"/>
      <c r="H34" s="39"/>
      <c r="I34" s="62"/>
      <c r="J34" s="39"/>
      <c r="K34" s="39"/>
      <c r="L34" s="41"/>
      <c r="M34" s="41"/>
      <c r="N34" s="43"/>
      <c r="O34" s="41"/>
      <c r="P34" s="41"/>
      <c r="Q34" s="41"/>
      <c r="R34" s="41"/>
      <c r="S34" s="43"/>
      <c r="T34" s="41"/>
      <c r="U34" s="41"/>
      <c r="V34" s="448"/>
      <c r="W34" s="41"/>
      <c r="X34" s="43"/>
      <c r="Y34" s="972">
        <f t="shared" si="8"/>
        <v>0</v>
      </c>
      <c r="Z34" s="971">
        <f t="shared" si="2"/>
        <v>0</v>
      </c>
    </row>
    <row r="35" spans="1:26" ht="15" customHeight="1" x14ac:dyDescent="0.2">
      <c r="A35" s="29" t="s">
        <v>72</v>
      </c>
      <c r="B35" s="29"/>
      <c r="C35" s="613" t="s">
        <v>484</v>
      </c>
      <c r="D35" s="37">
        <v>36</v>
      </c>
      <c r="E35" s="71"/>
      <c r="F35" s="71"/>
      <c r="G35" s="65"/>
      <c r="H35" s="72"/>
      <c r="I35" s="73"/>
      <c r="J35" s="72"/>
      <c r="K35" s="72"/>
      <c r="N35" s="77"/>
      <c r="O35" s="41">
        <v>15</v>
      </c>
      <c r="P35" s="55">
        <v>21</v>
      </c>
      <c r="S35" s="75"/>
      <c r="V35" s="443"/>
      <c r="X35" s="10"/>
      <c r="Y35" s="972">
        <f t="shared" si="8"/>
        <v>36</v>
      </c>
      <c r="Z35" s="971">
        <f t="shared" si="2"/>
        <v>0</v>
      </c>
    </row>
    <row r="36" spans="1:26" ht="15" customHeight="1" x14ac:dyDescent="0.2">
      <c r="A36" s="29"/>
      <c r="B36" s="29"/>
      <c r="C36" s="81" t="s">
        <v>486</v>
      </c>
      <c r="D36" s="170">
        <v>25</v>
      </c>
      <c r="E36" s="71"/>
      <c r="F36" s="71"/>
      <c r="G36" s="65"/>
      <c r="H36" s="72"/>
      <c r="I36" s="70"/>
      <c r="J36" s="72"/>
      <c r="K36" s="72"/>
      <c r="N36" s="77"/>
      <c r="O36" s="76">
        <v>10</v>
      </c>
      <c r="P36" s="74">
        <v>15</v>
      </c>
      <c r="S36" s="77"/>
      <c r="V36" s="443"/>
      <c r="X36" s="10"/>
      <c r="Y36" s="972">
        <f t="shared" si="8"/>
        <v>25</v>
      </c>
      <c r="Z36" s="971">
        <f t="shared" si="2"/>
        <v>0</v>
      </c>
    </row>
    <row r="37" spans="1:26" ht="15" customHeight="1" x14ac:dyDescent="0.2">
      <c r="A37" s="29"/>
      <c r="B37" s="29"/>
      <c r="C37" s="81" t="s">
        <v>487</v>
      </c>
      <c r="D37" s="170">
        <v>11</v>
      </c>
      <c r="E37" s="71"/>
      <c r="F37" s="71"/>
      <c r="G37" s="65"/>
      <c r="H37" s="72"/>
      <c r="I37" s="70"/>
      <c r="J37" s="72"/>
      <c r="K37" s="72"/>
      <c r="N37" s="77"/>
      <c r="O37" s="76">
        <v>5</v>
      </c>
      <c r="P37" s="74">
        <v>6</v>
      </c>
      <c r="S37" s="77"/>
      <c r="V37" s="443"/>
      <c r="X37" s="10"/>
      <c r="Y37" s="972">
        <f t="shared" si="8"/>
        <v>11</v>
      </c>
      <c r="Z37" s="971">
        <f t="shared" si="2"/>
        <v>0</v>
      </c>
    </row>
    <row r="38" spans="1:26" ht="15" customHeight="1" x14ac:dyDescent="0.2">
      <c r="A38" s="29"/>
      <c r="B38" s="29"/>
      <c r="C38" s="81"/>
      <c r="D38" s="68"/>
      <c r="E38" s="71"/>
      <c r="F38" s="71"/>
      <c r="G38" s="65"/>
      <c r="H38" s="72"/>
      <c r="I38" s="70"/>
      <c r="J38" s="72"/>
      <c r="K38" s="72"/>
      <c r="N38" s="77"/>
      <c r="O38" s="76"/>
      <c r="S38" s="77"/>
      <c r="V38" s="443"/>
      <c r="X38" s="10"/>
      <c r="Y38" s="972">
        <f t="shared" si="8"/>
        <v>0</v>
      </c>
      <c r="Z38" s="971">
        <f t="shared" si="2"/>
        <v>0</v>
      </c>
    </row>
    <row r="39" spans="1:26" ht="15" customHeight="1" x14ac:dyDescent="0.2">
      <c r="A39" s="29" t="s">
        <v>62</v>
      </c>
      <c r="B39" s="29" t="s">
        <v>125</v>
      </c>
      <c r="C39" s="613" t="s">
        <v>493</v>
      </c>
      <c r="D39" s="37">
        <v>60</v>
      </c>
      <c r="E39" s="71"/>
      <c r="G39" s="72"/>
      <c r="H39" s="72"/>
      <c r="I39" s="73"/>
      <c r="J39" s="72"/>
      <c r="K39" s="72"/>
      <c r="N39" s="77"/>
      <c r="Q39" s="41">
        <v>30</v>
      </c>
      <c r="R39" s="55">
        <v>30</v>
      </c>
      <c r="S39" s="75"/>
      <c r="V39" s="443"/>
      <c r="X39" s="10"/>
      <c r="Y39" s="972">
        <f t="shared" si="8"/>
        <v>60</v>
      </c>
      <c r="Z39" s="971">
        <f t="shared" si="2"/>
        <v>0</v>
      </c>
    </row>
    <row r="40" spans="1:26" ht="15" customHeight="1" x14ac:dyDescent="0.2">
      <c r="A40" s="29"/>
      <c r="B40" s="29"/>
      <c r="C40" s="81" t="s">
        <v>488</v>
      </c>
      <c r="D40" s="68">
        <f>SUM(D39-D41)</f>
        <v>42</v>
      </c>
      <c r="E40" s="71"/>
      <c r="G40" s="72"/>
      <c r="H40" s="72"/>
      <c r="I40" s="70"/>
      <c r="J40" s="72"/>
      <c r="K40" s="72"/>
      <c r="N40" s="77"/>
      <c r="Q40" s="76">
        <v>21</v>
      </c>
      <c r="R40" s="74">
        <v>21</v>
      </c>
      <c r="S40" s="77"/>
      <c r="V40" s="443"/>
      <c r="X40" s="10"/>
      <c r="Y40" s="972">
        <f t="shared" si="8"/>
        <v>42</v>
      </c>
      <c r="Z40" s="971">
        <f t="shared" si="2"/>
        <v>0</v>
      </c>
    </row>
    <row r="41" spans="1:26" ht="15" customHeight="1" x14ac:dyDescent="0.2">
      <c r="A41" s="29"/>
      <c r="B41" s="29"/>
      <c r="C41" s="81" t="s">
        <v>489</v>
      </c>
      <c r="D41" s="68">
        <f>SUM(D39*0.3)</f>
        <v>18</v>
      </c>
      <c r="E41" s="71"/>
      <c r="G41" s="72"/>
      <c r="H41" s="72"/>
      <c r="I41" s="70"/>
      <c r="J41" s="72"/>
      <c r="K41" s="72"/>
      <c r="N41" s="77"/>
      <c r="Q41" s="76">
        <v>9</v>
      </c>
      <c r="R41" s="74">
        <v>9</v>
      </c>
      <c r="S41" s="77"/>
      <c r="V41" s="443"/>
      <c r="X41" s="10"/>
      <c r="Y41" s="972">
        <f t="shared" si="8"/>
        <v>18</v>
      </c>
      <c r="Z41" s="971">
        <f t="shared" si="2"/>
        <v>0</v>
      </c>
    </row>
    <row r="42" spans="1:26" ht="15" customHeight="1" x14ac:dyDescent="0.2">
      <c r="A42" s="29"/>
      <c r="B42" s="29"/>
      <c r="C42" s="81"/>
      <c r="D42" s="68"/>
      <c r="E42" s="71"/>
      <c r="G42" s="72"/>
      <c r="H42" s="72"/>
      <c r="I42" s="70"/>
      <c r="J42" s="72"/>
      <c r="K42" s="72"/>
      <c r="N42" s="77"/>
      <c r="Q42" s="76"/>
      <c r="S42" s="77"/>
      <c r="V42" s="443"/>
      <c r="X42" s="10"/>
      <c r="Y42" s="972">
        <f t="shared" si="8"/>
        <v>0</v>
      </c>
      <c r="Z42" s="971">
        <f t="shared" si="2"/>
        <v>0</v>
      </c>
    </row>
    <row r="43" spans="1:26" ht="15" customHeight="1" x14ac:dyDescent="0.2">
      <c r="A43" s="29" t="s">
        <v>58</v>
      </c>
      <c r="B43" s="29"/>
      <c r="C43" s="613" t="s">
        <v>495</v>
      </c>
      <c r="D43" s="37">
        <v>55</v>
      </c>
      <c r="E43" s="71"/>
      <c r="G43" s="72"/>
      <c r="H43" s="72"/>
      <c r="I43" s="73"/>
      <c r="J43" s="72"/>
      <c r="K43" s="72"/>
      <c r="N43" s="77"/>
      <c r="S43" s="52">
        <f>SUM(S44:S45)</f>
        <v>27</v>
      </c>
      <c r="T43" s="200">
        <f>SUM(T44:T45)</f>
        <v>28</v>
      </c>
      <c r="V43" s="443"/>
      <c r="X43" s="10"/>
      <c r="Y43" s="972">
        <f t="shared" si="8"/>
        <v>55</v>
      </c>
      <c r="Z43" s="971">
        <f t="shared" si="2"/>
        <v>0</v>
      </c>
    </row>
    <row r="44" spans="1:26" ht="15" customHeight="1" x14ac:dyDescent="0.2">
      <c r="A44" s="29"/>
      <c r="B44" s="29"/>
      <c r="C44" s="81" t="s">
        <v>490</v>
      </c>
      <c r="D44" s="170">
        <v>39</v>
      </c>
      <c r="E44" s="71"/>
      <c r="G44" s="72"/>
      <c r="H44" s="72"/>
      <c r="I44" s="70"/>
      <c r="J44" s="72"/>
      <c r="K44" s="72"/>
      <c r="N44" s="77"/>
      <c r="S44" s="125">
        <v>19</v>
      </c>
      <c r="T44" s="121">
        <v>20</v>
      </c>
      <c r="V44" s="443"/>
      <c r="X44" s="10"/>
      <c r="Y44" s="972">
        <f t="shared" si="8"/>
        <v>39</v>
      </c>
      <c r="Z44" s="971">
        <f t="shared" si="2"/>
        <v>0</v>
      </c>
    </row>
    <row r="45" spans="1:26" ht="15" customHeight="1" x14ac:dyDescent="0.2">
      <c r="A45" s="29"/>
      <c r="B45" s="29"/>
      <c r="C45" s="81" t="s">
        <v>490</v>
      </c>
      <c r="D45" s="170">
        <v>16</v>
      </c>
      <c r="E45" s="71"/>
      <c r="G45" s="72"/>
      <c r="H45" s="72"/>
      <c r="I45" s="70"/>
      <c r="J45" s="72"/>
      <c r="K45" s="72"/>
      <c r="N45" s="77"/>
      <c r="S45" s="125">
        <v>8</v>
      </c>
      <c r="T45" s="121">
        <v>8</v>
      </c>
      <c r="V45" s="443"/>
      <c r="X45" s="10"/>
      <c r="Y45" s="972">
        <f t="shared" si="8"/>
        <v>16</v>
      </c>
      <c r="Z45" s="971">
        <f t="shared" si="2"/>
        <v>0</v>
      </c>
    </row>
    <row r="46" spans="1:26" ht="15" customHeight="1" x14ac:dyDescent="0.2">
      <c r="A46" s="29"/>
      <c r="B46" s="59"/>
      <c r="C46" s="111"/>
      <c r="D46" s="63"/>
      <c r="E46" s="71"/>
      <c r="G46" s="72"/>
      <c r="H46" s="72"/>
      <c r="I46" s="70"/>
      <c r="J46" s="72"/>
      <c r="K46" s="72"/>
      <c r="N46" s="77"/>
      <c r="S46" s="77"/>
      <c r="T46" s="74"/>
      <c r="V46" s="571"/>
      <c r="X46" s="10"/>
      <c r="Y46" s="972">
        <f t="shared" si="8"/>
        <v>0</v>
      </c>
      <c r="Z46" s="971">
        <f t="shared" si="2"/>
        <v>0</v>
      </c>
    </row>
    <row r="47" spans="1:26" ht="15" customHeight="1" x14ac:dyDescent="0.2">
      <c r="A47" s="148" t="s">
        <v>59</v>
      </c>
      <c r="B47" s="148" t="s">
        <v>579</v>
      </c>
      <c r="C47" s="128" t="s">
        <v>194</v>
      </c>
      <c r="D47" s="22">
        <v>300</v>
      </c>
      <c r="E47" s="104"/>
      <c r="F47" s="104"/>
      <c r="G47" s="136"/>
      <c r="H47" s="136"/>
      <c r="I47" s="137"/>
      <c r="J47" s="24"/>
      <c r="K47" s="24"/>
      <c r="L47" s="27"/>
      <c r="M47" s="27"/>
      <c r="N47" s="28"/>
      <c r="O47" s="27">
        <f>SUM(O48:O49)</f>
        <v>75</v>
      </c>
      <c r="P47" s="27">
        <f t="shared" ref="P47:R47" si="11">SUM(P48:P49)</f>
        <v>75</v>
      </c>
      <c r="Q47" s="27">
        <f t="shared" si="11"/>
        <v>75</v>
      </c>
      <c r="R47" s="27">
        <f t="shared" si="11"/>
        <v>75</v>
      </c>
      <c r="S47" s="28"/>
      <c r="T47" s="138"/>
      <c r="U47" s="138"/>
      <c r="V47" s="449"/>
      <c r="W47" s="138"/>
      <c r="X47" s="139"/>
      <c r="Y47" s="972">
        <f t="shared" si="8"/>
        <v>300</v>
      </c>
      <c r="Z47" s="971">
        <f t="shared" si="2"/>
        <v>0</v>
      </c>
    </row>
    <row r="48" spans="1:26" ht="15" customHeight="1" x14ac:dyDescent="0.2">
      <c r="A48" s="29"/>
      <c r="B48" s="59"/>
      <c r="C48" s="111" t="s">
        <v>577</v>
      </c>
      <c r="D48" s="145">
        <f>SUM(D47-D49)</f>
        <v>180</v>
      </c>
      <c r="E48" s="71"/>
      <c r="G48" s="72"/>
      <c r="H48" s="72"/>
      <c r="I48" s="70"/>
      <c r="J48" s="65"/>
      <c r="K48" s="72"/>
      <c r="N48" s="77"/>
      <c r="O48" s="74">
        <v>45</v>
      </c>
      <c r="P48" s="74">
        <v>45</v>
      </c>
      <c r="Q48" s="74">
        <v>45</v>
      </c>
      <c r="R48" s="74">
        <v>45</v>
      </c>
      <c r="S48" s="43"/>
      <c r="V48" s="443"/>
      <c r="X48" s="10"/>
      <c r="Y48" s="972">
        <f t="shared" si="8"/>
        <v>180</v>
      </c>
      <c r="Z48" s="971">
        <f t="shared" si="2"/>
        <v>0</v>
      </c>
    </row>
    <row r="49" spans="1:26" ht="15" customHeight="1" x14ac:dyDescent="0.2">
      <c r="A49" s="168"/>
      <c r="B49" s="29"/>
      <c r="C49" s="81" t="s">
        <v>578</v>
      </c>
      <c r="D49" s="146">
        <f>SUM(D47*0.4)</f>
        <v>120</v>
      </c>
      <c r="E49" s="118"/>
      <c r="F49" s="534"/>
      <c r="G49" s="119"/>
      <c r="H49" s="119"/>
      <c r="I49" s="120"/>
      <c r="J49" s="117"/>
      <c r="K49" s="117"/>
      <c r="L49" s="8"/>
      <c r="M49" s="8"/>
      <c r="N49" s="10"/>
      <c r="O49" s="9">
        <v>30</v>
      </c>
      <c r="P49" s="8">
        <v>30</v>
      </c>
      <c r="Q49" s="74">
        <v>30</v>
      </c>
      <c r="R49" s="74">
        <v>30</v>
      </c>
      <c r="S49" s="75"/>
      <c r="V49" s="443"/>
      <c r="X49" s="10"/>
      <c r="Y49" s="972">
        <f t="shared" si="8"/>
        <v>120</v>
      </c>
      <c r="Z49" s="971">
        <f t="shared" si="2"/>
        <v>0</v>
      </c>
    </row>
    <row r="50" spans="1:26" ht="15" customHeight="1" x14ac:dyDescent="0.2">
      <c r="A50" s="168"/>
      <c r="B50" s="59"/>
      <c r="C50" s="111"/>
      <c r="D50" s="169"/>
      <c r="E50" s="9"/>
      <c r="F50" s="534"/>
      <c r="G50" s="119"/>
      <c r="H50" s="119"/>
      <c r="I50" s="120"/>
      <c r="J50" s="117"/>
      <c r="K50" s="117"/>
      <c r="L50" s="8"/>
      <c r="M50" s="8"/>
      <c r="N50" s="103"/>
      <c r="O50" s="9"/>
      <c r="P50" s="8"/>
      <c r="S50" s="77"/>
      <c r="V50" s="443"/>
      <c r="X50" s="10"/>
      <c r="Y50" s="972">
        <f t="shared" si="8"/>
        <v>0</v>
      </c>
      <c r="Z50" s="971">
        <f t="shared" si="2"/>
        <v>0</v>
      </c>
    </row>
    <row r="51" spans="1:26" ht="15" customHeight="1" x14ac:dyDescent="0.2">
      <c r="A51" s="148"/>
      <c r="B51" s="21"/>
      <c r="C51" s="21" t="s">
        <v>116</v>
      </c>
      <c r="D51" s="22">
        <f>SUM(D52:D60)</f>
        <v>223</v>
      </c>
      <c r="E51" s="129">
        <f t="shared" ref="E51:F51" si="12">SUM(E52:E60)</f>
        <v>147</v>
      </c>
      <c r="F51" s="129">
        <f t="shared" si="12"/>
        <v>76</v>
      </c>
      <c r="G51" s="24"/>
      <c r="H51" s="24"/>
      <c r="I51" s="25"/>
      <c r="J51" s="24"/>
      <c r="K51" s="24"/>
      <c r="L51" s="27"/>
      <c r="M51" s="27"/>
      <c r="N51" s="28"/>
      <c r="O51" s="27"/>
      <c r="P51" s="27"/>
      <c r="Q51" s="27"/>
      <c r="R51" s="27"/>
      <c r="S51" s="28"/>
      <c r="T51" s="138"/>
      <c r="U51" s="138"/>
      <c r="V51" s="449"/>
      <c r="W51" s="138"/>
      <c r="X51" s="139"/>
      <c r="Y51" s="972">
        <f t="shared" si="8"/>
        <v>223</v>
      </c>
      <c r="Z51" s="971">
        <f t="shared" si="2"/>
        <v>0</v>
      </c>
    </row>
    <row r="52" spans="1:26" ht="15" customHeight="1" x14ac:dyDescent="0.2">
      <c r="A52" s="29"/>
      <c r="B52" s="79" t="s">
        <v>43</v>
      </c>
      <c r="C52" s="79" t="s">
        <v>191</v>
      </c>
      <c r="D52" s="80">
        <v>16</v>
      </c>
      <c r="E52" s="69">
        <v>16</v>
      </c>
      <c r="G52" s="72"/>
      <c r="H52" s="72"/>
      <c r="I52" s="70"/>
      <c r="J52" s="65"/>
      <c r="K52" s="72"/>
      <c r="N52" s="77"/>
      <c r="O52" s="76"/>
      <c r="S52" s="77"/>
      <c r="V52" s="443"/>
      <c r="X52" s="10"/>
      <c r="Y52" s="972">
        <f t="shared" si="8"/>
        <v>16</v>
      </c>
      <c r="Z52" s="971">
        <f t="shared" si="2"/>
        <v>0</v>
      </c>
    </row>
    <row r="53" spans="1:26" ht="15" customHeight="1" x14ac:dyDescent="0.2">
      <c r="A53" s="29"/>
      <c r="B53" s="29" t="s">
        <v>30</v>
      </c>
      <c r="C53" s="81" t="s">
        <v>124</v>
      </c>
      <c r="D53" s="82">
        <v>12</v>
      </c>
      <c r="E53" s="83">
        <v>12</v>
      </c>
      <c r="G53" s="72"/>
      <c r="H53" s="72"/>
      <c r="I53" s="70"/>
      <c r="J53" s="65"/>
      <c r="K53" s="72"/>
      <c r="N53" s="77"/>
      <c r="O53" s="76"/>
      <c r="S53" s="77"/>
      <c r="V53" s="443"/>
      <c r="X53" s="10"/>
      <c r="Y53" s="972">
        <f t="shared" si="8"/>
        <v>12</v>
      </c>
      <c r="Z53" s="971">
        <f t="shared" si="2"/>
        <v>0</v>
      </c>
    </row>
    <row r="54" spans="1:26" ht="15" customHeight="1" x14ac:dyDescent="0.2">
      <c r="A54" s="29"/>
      <c r="B54" s="29" t="s">
        <v>55</v>
      </c>
      <c r="C54" s="29" t="s">
        <v>195</v>
      </c>
      <c r="D54" s="82">
        <v>29</v>
      </c>
      <c r="E54" s="83">
        <v>29</v>
      </c>
      <c r="G54" s="72"/>
      <c r="H54" s="72"/>
      <c r="I54" s="70"/>
      <c r="J54" s="65"/>
      <c r="K54" s="72"/>
      <c r="N54" s="77"/>
      <c r="O54" s="76"/>
      <c r="S54" s="77"/>
      <c r="V54" s="443"/>
      <c r="X54" s="10"/>
      <c r="Y54" s="972">
        <f t="shared" si="8"/>
        <v>29</v>
      </c>
      <c r="Z54" s="971">
        <f t="shared" si="2"/>
        <v>0</v>
      </c>
    </row>
    <row r="55" spans="1:26" ht="15" customHeight="1" x14ac:dyDescent="0.2">
      <c r="A55" s="29"/>
      <c r="B55" s="84" t="s">
        <v>107</v>
      </c>
      <c r="C55" s="29" t="s">
        <v>192</v>
      </c>
      <c r="D55" s="82">
        <v>56</v>
      </c>
      <c r="E55" s="83">
        <v>56</v>
      </c>
      <c r="G55" s="72"/>
      <c r="H55" s="72"/>
      <c r="I55" s="70"/>
      <c r="J55" s="65"/>
      <c r="K55" s="72"/>
      <c r="N55" s="77"/>
      <c r="O55" s="76"/>
      <c r="S55" s="77"/>
      <c r="V55" s="443"/>
      <c r="X55" s="10"/>
      <c r="Y55" s="972">
        <f t="shared" si="8"/>
        <v>56</v>
      </c>
      <c r="Z55" s="971">
        <f t="shared" si="2"/>
        <v>0</v>
      </c>
    </row>
    <row r="56" spans="1:26" ht="15" customHeight="1" x14ac:dyDescent="0.2">
      <c r="A56" s="29"/>
      <c r="B56" s="84" t="s">
        <v>108</v>
      </c>
      <c r="C56" s="29" t="s">
        <v>193</v>
      </c>
      <c r="D56" s="82">
        <v>34</v>
      </c>
      <c r="E56" s="83">
        <v>34</v>
      </c>
      <c r="G56" s="72"/>
      <c r="H56" s="72"/>
      <c r="I56" s="70"/>
      <c r="J56" s="65"/>
      <c r="K56" s="72"/>
      <c r="N56" s="77"/>
      <c r="O56" s="76"/>
      <c r="S56" s="77"/>
      <c r="V56" s="443"/>
      <c r="X56" s="10"/>
      <c r="Y56" s="972">
        <f t="shared" si="8"/>
        <v>34</v>
      </c>
      <c r="Z56" s="971">
        <f t="shared" si="2"/>
        <v>0</v>
      </c>
    </row>
    <row r="57" spans="1:26" ht="15" customHeight="1" x14ac:dyDescent="0.2">
      <c r="A57" s="29" t="s">
        <v>109</v>
      </c>
      <c r="B57" s="84" t="s">
        <v>108</v>
      </c>
      <c r="C57" s="29" t="s">
        <v>193</v>
      </c>
      <c r="D57" s="144">
        <v>40</v>
      </c>
      <c r="E57" s="83"/>
      <c r="F57" s="209">
        <v>40</v>
      </c>
      <c r="G57" s="72"/>
      <c r="H57" s="72"/>
      <c r="I57" s="70"/>
      <c r="J57" s="65"/>
      <c r="K57" s="72"/>
      <c r="N57" s="77"/>
      <c r="O57" s="76"/>
      <c r="S57" s="77"/>
      <c r="V57" s="443"/>
      <c r="X57" s="10"/>
      <c r="Y57" s="972">
        <f t="shared" si="8"/>
        <v>40</v>
      </c>
      <c r="Z57" s="971">
        <f t="shared" si="2"/>
        <v>0</v>
      </c>
    </row>
    <row r="58" spans="1:26" ht="15" customHeight="1" x14ac:dyDescent="0.2">
      <c r="A58" s="29"/>
      <c r="B58" s="84" t="s">
        <v>149</v>
      </c>
      <c r="C58" s="29" t="s">
        <v>148</v>
      </c>
      <c r="D58" s="144">
        <v>14</v>
      </c>
      <c r="E58" s="83"/>
      <c r="F58" s="209">
        <v>14</v>
      </c>
      <c r="G58" s="72"/>
      <c r="H58" s="72"/>
      <c r="I58" s="70"/>
      <c r="J58" s="65"/>
      <c r="K58" s="72"/>
      <c r="N58" s="77"/>
      <c r="O58" s="76"/>
      <c r="S58" s="77"/>
      <c r="V58" s="443"/>
      <c r="X58" s="10"/>
      <c r="Y58" s="972">
        <f t="shared" si="8"/>
        <v>14</v>
      </c>
      <c r="Z58" s="971">
        <f t="shared" si="2"/>
        <v>0</v>
      </c>
    </row>
    <row r="59" spans="1:26" ht="15" customHeight="1" x14ac:dyDescent="0.2">
      <c r="A59" s="29"/>
      <c r="B59" s="29" t="s">
        <v>31</v>
      </c>
      <c r="C59" s="92" t="s">
        <v>32</v>
      </c>
      <c r="D59" s="144">
        <v>11</v>
      </c>
      <c r="E59" s="83"/>
      <c r="F59" s="209">
        <v>11</v>
      </c>
      <c r="G59" s="72"/>
      <c r="H59" s="72"/>
      <c r="I59" s="70"/>
      <c r="J59" s="65"/>
      <c r="K59" s="72"/>
      <c r="N59" s="77"/>
      <c r="O59" s="76"/>
      <c r="S59" s="77"/>
      <c r="V59" s="443"/>
      <c r="X59" s="10"/>
      <c r="Y59" s="972">
        <f t="shared" si="8"/>
        <v>11</v>
      </c>
      <c r="Z59" s="971">
        <f t="shared" si="2"/>
        <v>0</v>
      </c>
    </row>
    <row r="60" spans="1:26" ht="15" customHeight="1" x14ac:dyDescent="0.2">
      <c r="A60" s="29" t="s">
        <v>131</v>
      </c>
      <c r="B60" s="29" t="s">
        <v>118</v>
      </c>
      <c r="C60" s="309" t="s">
        <v>119</v>
      </c>
      <c r="D60" s="144">
        <v>11</v>
      </c>
      <c r="E60" s="83"/>
      <c r="F60" s="209">
        <v>11</v>
      </c>
      <c r="G60" s="72"/>
      <c r="H60" s="72"/>
      <c r="I60" s="70"/>
      <c r="J60" s="65"/>
      <c r="K60" s="72"/>
      <c r="N60" s="77"/>
      <c r="O60" s="76"/>
      <c r="S60" s="77"/>
      <c r="V60" s="443"/>
      <c r="X60" s="10"/>
      <c r="Y60" s="972">
        <f t="shared" si="8"/>
        <v>11</v>
      </c>
      <c r="Z60" s="971">
        <f t="shared" si="2"/>
        <v>0</v>
      </c>
    </row>
    <row r="61" spans="1:26" ht="15" customHeight="1" x14ac:dyDescent="0.2">
      <c r="A61" s="59"/>
      <c r="B61" s="335"/>
      <c r="C61" s="175"/>
      <c r="D61" s="144"/>
      <c r="E61" s="83"/>
      <c r="G61" s="72"/>
      <c r="H61" s="72"/>
      <c r="I61" s="70"/>
      <c r="J61" s="65"/>
      <c r="K61" s="72"/>
      <c r="N61" s="77"/>
      <c r="O61" s="76"/>
      <c r="S61" s="77"/>
      <c r="V61" s="443"/>
      <c r="X61" s="10"/>
      <c r="Y61" s="972">
        <f t="shared" si="8"/>
        <v>0</v>
      </c>
      <c r="Z61" s="971">
        <f t="shared" si="2"/>
        <v>0</v>
      </c>
    </row>
    <row r="62" spans="1:26" ht="15" customHeight="1" x14ac:dyDescent="0.2">
      <c r="A62" s="148"/>
      <c r="B62" s="393"/>
      <c r="C62" s="140" t="s">
        <v>29</v>
      </c>
      <c r="D62" s="22">
        <f>SUM(D63:D70)</f>
        <v>119</v>
      </c>
      <c r="E62" s="133"/>
      <c r="F62" s="553"/>
      <c r="G62" s="141">
        <f>SUM(G63:G70)</f>
        <v>46</v>
      </c>
      <c r="H62" s="141">
        <f>SUM(H63:H70)</f>
        <v>24</v>
      </c>
      <c r="I62" s="142">
        <f>SUM(I63:I70)</f>
        <v>12</v>
      </c>
      <c r="J62" s="141">
        <f>SUM(J63:J70)</f>
        <v>14</v>
      </c>
      <c r="K62" s="24">
        <f>SUM(K63:K70)</f>
        <v>23</v>
      </c>
      <c r="L62" s="27"/>
      <c r="M62" s="105"/>
      <c r="N62" s="143"/>
      <c r="O62" s="105"/>
      <c r="P62" s="105"/>
      <c r="Q62" s="105"/>
      <c r="R62" s="105"/>
      <c r="S62" s="143"/>
      <c r="T62" s="138"/>
      <c r="U62" s="138"/>
      <c r="V62" s="449"/>
      <c r="W62" s="138"/>
      <c r="X62" s="139"/>
      <c r="Y62" s="972">
        <f t="shared" si="8"/>
        <v>119</v>
      </c>
      <c r="Z62" s="971">
        <f t="shared" si="2"/>
        <v>0</v>
      </c>
    </row>
    <row r="63" spans="1:26" ht="15" customHeight="1" x14ac:dyDescent="0.2">
      <c r="A63" s="29" t="s">
        <v>82</v>
      </c>
      <c r="B63" s="29" t="s">
        <v>41</v>
      </c>
      <c r="C63" s="309" t="s">
        <v>42</v>
      </c>
      <c r="D63" s="86">
        <v>10</v>
      </c>
      <c r="E63" s="71"/>
      <c r="F63" s="71"/>
      <c r="G63" s="65">
        <v>10</v>
      </c>
      <c r="H63" s="39"/>
      <c r="I63" s="40"/>
      <c r="J63" s="87"/>
      <c r="K63" s="87"/>
      <c r="L63" s="88"/>
      <c r="M63" s="88"/>
      <c r="N63" s="89"/>
      <c r="O63" s="88"/>
      <c r="P63" s="88"/>
      <c r="Q63" s="88"/>
      <c r="R63" s="88"/>
      <c r="S63" s="89"/>
      <c r="V63" s="443"/>
      <c r="X63" s="10"/>
      <c r="Y63" s="972">
        <f t="shared" si="8"/>
        <v>10</v>
      </c>
      <c r="Z63" s="971">
        <f t="shared" si="2"/>
        <v>0</v>
      </c>
    </row>
    <row r="64" spans="1:26" ht="15" customHeight="1" x14ac:dyDescent="0.2">
      <c r="A64" s="29" t="s">
        <v>65</v>
      </c>
      <c r="B64" s="29" t="s">
        <v>39</v>
      </c>
      <c r="C64" s="309" t="s">
        <v>40</v>
      </c>
      <c r="D64" s="68">
        <v>12</v>
      </c>
      <c r="E64" s="53"/>
      <c r="G64" s="72">
        <v>12</v>
      </c>
      <c r="H64" s="72"/>
      <c r="I64" s="40"/>
      <c r="J64" s="87"/>
      <c r="K64" s="87"/>
      <c r="L64" s="88"/>
      <c r="M64" s="88"/>
      <c r="N64" s="89"/>
      <c r="O64" s="88"/>
      <c r="P64" s="88"/>
      <c r="Q64" s="88"/>
      <c r="R64" s="88"/>
      <c r="S64" s="89"/>
      <c r="V64" s="443"/>
      <c r="X64" s="10"/>
      <c r="Y64" s="972">
        <f t="shared" si="8"/>
        <v>12</v>
      </c>
      <c r="Z64" s="971">
        <f t="shared" si="2"/>
        <v>0</v>
      </c>
    </row>
    <row r="65" spans="1:26" ht="15" customHeight="1" x14ac:dyDescent="0.2">
      <c r="A65" s="29"/>
      <c r="B65" s="29" t="s">
        <v>171</v>
      </c>
      <c r="C65" s="309" t="s">
        <v>152</v>
      </c>
      <c r="D65" s="68">
        <v>11</v>
      </c>
      <c r="E65" s="53"/>
      <c r="G65" s="72">
        <v>11</v>
      </c>
      <c r="H65" s="72"/>
      <c r="I65" s="62"/>
      <c r="J65" s="87"/>
      <c r="K65" s="87"/>
      <c r="L65" s="88"/>
      <c r="M65" s="88"/>
      <c r="N65" s="94"/>
      <c r="O65" s="88"/>
      <c r="P65" s="88"/>
      <c r="Q65" s="88"/>
      <c r="R65" s="88"/>
      <c r="S65" s="94"/>
      <c r="V65" s="443"/>
      <c r="X65" s="10"/>
      <c r="Y65" s="972">
        <f t="shared" si="8"/>
        <v>11</v>
      </c>
      <c r="Z65" s="971">
        <f t="shared" si="2"/>
        <v>0</v>
      </c>
    </row>
    <row r="66" spans="1:26" ht="15" customHeight="1" x14ac:dyDescent="0.2">
      <c r="A66" s="79" t="s">
        <v>68</v>
      </c>
      <c r="B66" s="432" t="s">
        <v>157</v>
      </c>
      <c r="C66" s="79" t="s">
        <v>36</v>
      </c>
      <c r="D66" s="68">
        <v>13</v>
      </c>
      <c r="E66" s="53"/>
      <c r="G66" s="72">
        <v>13</v>
      </c>
      <c r="H66" s="72"/>
      <c r="I66" s="62"/>
      <c r="J66" s="87"/>
      <c r="K66" s="87"/>
      <c r="L66" s="88"/>
      <c r="M66" s="88"/>
      <c r="N66" s="94"/>
      <c r="O66" s="88"/>
      <c r="P66" s="88"/>
      <c r="Q66" s="88"/>
      <c r="R66" s="88"/>
      <c r="S66" s="94"/>
      <c r="V66" s="443"/>
      <c r="X66" s="10"/>
      <c r="Y66" s="972">
        <f t="shared" si="8"/>
        <v>13</v>
      </c>
      <c r="Z66" s="971">
        <f t="shared" si="2"/>
        <v>0</v>
      </c>
    </row>
    <row r="67" spans="1:26" ht="15" customHeight="1" x14ac:dyDescent="0.2">
      <c r="A67" s="29" t="s">
        <v>61</v>
      </c>
      <c r="B67" s="29" t="s">
        <v>37</v>
      </c>
      <c r="C67" s="433" t="s">
        <v>38</v>
      </c>
      <c r="D67" s="68">
        <v>14</v>
      </c>
      <c r="E67" s="53"/>
      <c r="G67" s="72"/>
      <c r="H67" s="72">
        <v>14</v>
      </c>
      <c r="I67" s="40"/>
      <c r="J67" s="87"/>
      <c r="K67" s="550"/>
      <c r="L67" s="95"/>
      <c r="M67" s="88"/>
      <c r="N67" s="89"/>
      <c r="O67" s="88"/>
      <c r="P67" s="88"/>
      <c r="Q67" s="88"/>
      <c r="R67" s="88"/>
      <c r="S67" s="89"/>
      <c r="V67" s="443"/>
      <c r="X67" s="10"/>
      <c r="Y67" s="972">
        <f t="shared" si="8"/>
        <v>14</v>
      </c>
      <c r="Z67" s="971">
        <f t="shared" ref="Z67:Z130" si="13">SUM(Y67-D67)</f>
        <v>0</v>
      </c>
    </row>
    <row r="68" spans="1:26" ht="15" customHeight="1" x14ac:dyDescent="0.2">
      <c r="A68" s="29" t="s">
        <v>76</v>
      </c>
      <c r="B68" s="29" t="s">
        <v>33</v>
      </c>
      <c r="C68" s="309" t="s">
        <v>34</v>
      </c>
      <c r="D68" s="68">
        <v>27</v>
      </c>
      <c r="E68" s="71"/>
      <c r="G68" s="72"/>
      <c r="H68" s="72">
        <v>10</v>
      </c>
      <c r="I68" s="73">
        <v>12</v>
      </c>
      <c r="J68" s="65">
        <v>5</v>
      </c>
      <c r="K68" s="54"/>
      <c r="L68" s="55"/>
      <c r="M68" s="55"/>
      <c r="N68" s="78"/>
      <c r="O68" s="41"/>
      <c r="P68" s="55"/>
      <c r="Q68" s="55"/>
      <c r="R68" s="55"/>
      <c r="S68" s="78"/>
      <c r="V68" s="443"/>
      <c r="X68" s="10"/>
      <c r="Y68" s="972">
        <f t="shared" si="8"/>
        <v>27</v>
      </c>
      <c r="Z68" s="971">
        <f t="shared" si="13"/>
        <v>0</v>
      </c>
    </row>
    <row r="69" spans="1:26" ht="15" customHeight="1" x14ac:dyDescent="0.2">
      <c r="A69" s="29" t="s">
        <v>75</v>
      </c>
      <c r="B69" s="29" t="s">
        <v>4</v>
      </c>
      <c r="C69" s="434" t="s">
        <v>196</v>
      </c>
      <c r="D69" s="82">
        <v>18</v>
      </c>
      <c r="E69" s="85"/>
      <c r="G69" s="72"/>
      <c r="H69" s="72"/>
      <c r="I69" s="73"/>
      <c r="J69" s="65">
        <v>9</v>
      </c>
      <c r="K69" s="72">
        <v>9</v>
      </c>
      <c r="N69" s="75"/>
      <c r="O69" s="76"/>
      <c r="S69" s="75"/>
      <c r="V69" s="443"/>
      <c r="X69" s="10"/>
      <c r="Y69" s="972">
        <f t="shared" si="8"/>
        <v>18</v>
      </c>
      <c r="Z69" s="971">
        <f t="shared" si="13"/>
        <v>0</v>
      </c>
    </row>
    <row r="70" spans="1:26" s="9" customFormat="1" ht="15" customHeight="1" x14ac:dyDescent="0.2">
      <c r="A70" s="59" t="s">
        <v>167</v>
      </c>
      <c r="B70" s="59" t="s">
        <v>169</v>
      </c>
      <c r="C70" s="59" t="s">
        <v>168</v>
      </c>
      <c r="D70" s="101">
        <v>14</v>
      </c>
      <c r="E70" s="53"/>
      <c r="F70" s="53"/>
      <c r="G70" s="39"/>
      <c r="H70" s="65"/>
      <c r="I70" s="70"/>
      <c r="J70" s="65"/>
      <c r="K70" s="65">
        <v>14</v>
      </c>
      <c r="L70" s="76"/>
      <c r="M70" s="76"/>
      <c r="N70" s="77"/>
      <c r="O70" s="76"/>
      <c r="P70" s="76"/>
      <c r="Q70" s="88"/>
      <c r="R70" s="88"/>
      <c r="S70" s="94"/>
      <c r="V70" s="443"/>
      <c r="X70" s="10"/>
      <c r="Y70" s="972">
        <f t="shared" si="8"/>
        <v>14</v>
      </c>
      <c r="Z70" s="971">
        <f t="shared" si="13"/>
        <v>0</v>
      </c>
    </row>
    <row r="71" spans="1:26" ht="15" customHeight="1" x14ac:dyDescent="0.2">
      <c r="A71" s="59"/>
      <c r="B71" s="59"/>
      <c r="C71" s="59"/>
      <c r="D71" s="101"/>
      <c r="E71" s="53"/>
      <c r="F71" s="53"/>
      <c r="G71" s="39"/>
      <c r="H71" s="65"/>
      <c r="I71" s="70"/>
      <c r="J71" s="65"/>
      <c r="K71" s="65"/>
      <c r="L71" s="76"/>
      <c r="M71" s="76"/>
      <c r="N71" s="77"/>
      <c r="O71" s="76"/>
      <c r="P71" s="76"/>
      <c r="Q71" s="88"/>
      <c r="R71" s="88"/>
      <c r="S71" s="94"/>
      <c r="T71" s="9"/>
      <c r="U71" s="9"/>
      <c r="V71" s="443"/>
      <c r="W71" s="9"/>
      <c r="X71" s="10"/>
      <c r="Y71" s="972">
        <f t="shared" si="8"/>
        <v>0</v>
      </c>
      <c r="Z71" s="971">
        <f t="shared" si="13"/>
        <v>0</v>
      </c>
    </row>
    <row r="72" spans="1:26" s="66" customFormat="1" ht="15" customHeight="1" x14ac:dyDescent="0.2">
      <c r="A72" s="148" t="s">
        <v>77</v>
      </c>
      <c r="B72" s="148" t="s">
        <v>513</v>
      </c>
      <c r="C72" s="21" t="s">
        <v>482</v>
      </c>
      <c r="D72" s="149">
        <v>700</v>
      </c>
      <c r="E72" s="150"/>
      <c r="F72" s="150"/>
      <c r="G72" s="151"/>
      <c r="H72" s="151"/>
      <c r="I72" s="152">
        <v>30</v>
      </c>
      <c r="J72" s="151">
        <v>55</v>
      </c>
      <c r="K72" s="151">
        <v>55</v>
      </c>
      <c r="L72" s="153">
        <v>55</v>
      </c>
      <c r="M72" s="153">
        <v>50</v>
      </c>
      <c r="N72" s="154">
        <v>55</v>
      </c>
      <c r="O72" s="153">
        <v>50</v>
      </c>
      <c r="P72" s="153">
        <v>50</v>
      </c>
      <c r="Q72" s="153">
        <v>50</v>
      </c>
      <c r="R72" s="153">
        <v>50</v>
      </c>
      <c r="S72" s="154">
        <v>50</v>
      </c>
      <c r="T72" s="153">
        <v>50</v>
      </c>
      <c r="U72" s="153">
        <v>50</v>
      </c>
      <c r="V72" s="967">
        <v>50</v>
      </c>
      <c r="W72" s="155"/>
      <c r="X72" s="156"/>
      <c r="Y72" s="972">
        <f t="shared" si="8"/>
        <v>700</v>
      </c>
      <c r="Z72" s="971">
        <f t="shared" si="13"/>
        <v>0</v>
      </c>
    </row>
    <row r="73" spans="1:26" s="9" customFormat="1" ht="15" customHeight="1" x14ac:dyDescent="0.2">
      <c r="A73" s="29"/>
      <c r="B73" s="59"/>
      <c r="C73" s="59" t="s">
        <v>181</v>
      </c>
      <c r="D73" s="108">
        <f>SUM(D72-D74)</f>
        <v>490</v>
      </c>
      <c r="E73" s="51"/>
      <c r="F73" s="51"/>
      <c r="G73" s="49"/>
      <c r="H73" s="49"/>
      <c r="I73" s="109">
        <f t="shared" ref="I73:R73" si="14">SUM(I72-I74)</f>
        <v>21</v>
      </c>
      <c r="J73" s="110">
        <f t="shared" si="14"/>
        <v>38.5</v>
      </c>
      <c r="K73" s="110">
        <f t="shared" si="14"/>
        <v>38.5</v>
      </c>
      <c r="L73" s="114">
        <f t="shared" si="14"/>
        <v>38.5</v>
      </c>
      <c r="M73" s="114">
        <f t="shared" si="14"/>
        <v>35</v>
      </c>
      <c r="N73" s="113">
        <f t="shared" si="14"/>
        <v>38.5</v>
      </c>
      <c r="O73" s="114">
        <f t="shared" si="14"/>
        <v>35</v>
      </c>
      <c r="P73" s="114">
        <f t="shared" si="14"/>
        <v>35</v>
      </c>
      <c r="Q73" s="114">
        <f t="shared" si="14"/>
        <v>35</v>
      </c>
      <c r="R73" s="114">
        <f t="shared" si="14"/>
        <v>35</v>
      </c>
      <c r="S73" s="125">
        <f t="shared" ref="S73:V73" si="15">SUM(S72-S74)</f>
        <v>35</v>
      </c>
      <c r="T73" s="124">
        <f t="shared" si="15"/>
        <v>35</v>
      </c>
      <c r="U73" s="124">
        <f t="shared" si="15"/>
        <v>35</v>
      </c>
      <c r="V73" s="968">
        <f t="shared" si="15"/>
        <v>35</v>
      </c>
      <c r="W73" s="158"/>
      <c r="X73" s="159"/>
      <c r="Y73" s="972">
        <f t="shared" ref="Y73:Y136" si="16">SUM(E73:V73)</f>
        <v>490</v>
      </c>
      <c r="Z73" s="971">
        <f t="shared" si="13"/>
        <v>0</v>
      </c>
    </row>
    <row r="74" spans="1:26" ht="15" customHeight="1" x14ac:dyDescent="0.2">
      <c r="A74" s="29"/>
      <c r="B74" s="59"/>
      <c r="C74" s="59" t="s">
        <v>184</v>
      </c>
      <c r="D74" s="108">
        <f>SUM(D72*0.3)</f>
        <v>210</v>
      </c>
      <c r="E74" s="51"/>
      <c r="F74" s="51"/>
      <c r="G74" s="49"/>
      <c r="H74" s="49"/>
      <c r="I74" s="109">
        <f t="shared" ref="I74:R74" si="17">SUM(I72*0.3)</f>
        <v>9</v>
      </c>
      <c r="J74" s="110">
        <f t="shared" si="17"/>
        <v>16.5</v>
      </c>
      <c r="K74" s="110">
        <f t="shared" si="17"/>
        <v>16.5</v>
      </c>
      <c r="L74" s="124">
        <f t="shared" si="17"/>
        <v>16.5</v>
      </c>
      <c r="M74" s="124">
        <f t="shared" si="17"/>
        <v>15</v>
      </c>
      <c r="N74" s="125">
        <f t="shared" si="17"/>
        <v>16.5</v>
      </c>
      <c r="O74" s="124">
        <f t="shared" si="17"/>
        <v>15</v>
      </c>
      <c r="P74" s="124">
        <f t="shared" si="17"/>
        <v>15</v>
      </c>
      <c r="Q74" s="124">
        <f t="shared" si="17"/>
        <v>15</v>
      </c>
      <c r="R74" s="124">
        <f t="shared" si="17"/>
        <v>15</v>
      </c>
      <c r="S74" s="125">
        <f t="shared" ref="S74:V74" si="18">SUM(S72*0.3)</f>
        <v>15</v>
      </c>
      <c r="T74" s="121">
        <f t="shared" si="18"/>
        <v>15</v>
      </c>
      <c r="U74" s="121">
        <f t="shared" si="18"/>
        <v>15</v>
      </c>
      <c r="V74" s="968">
        <f t="shared" si="18"/>
        <v>15</v>
      </c>
      <c r="W74" s="107"/>
      <c r="X74" s="159"/>
      <c r="Y74" s="972">
        <f t="shared" si="16"/>
        <v>210</v>
      </c>
      <c r="Z74" s="971">
        <f t="shared" si="13"/>
        <v>0</v>
      </c>
    </row>
    <row r="75" spans="1:26" ht="15" customHeight="1" x14ac:dyDescent="0.2">
      <c r="A75" s="29"/>
      <c r="B75" s="29"/>
      <c r="C75" s="29"/>
      <c r="D75" s="170"/>
      <c r="E75" s="51"/>
      <c r="F75" s="51"/>
      <c r="G75" s="49"/>
      <c r="H75" s="49"/>
      <c r="I75" s="109"/>
      <c r="J75" s="110"/>
      <c r="K75" s="110"/>
      <c r="L75" s="124"/>
      <c r="M75" s="124"/>
      <c r="N75" s="125"/>
      <c r="O75" s="124"/>
      <c r="P75" s="124"/>
      <c r="Q75" s="124"/>
      <c r="R75" s="124"/>
      <c r="S75" s="125"/>
      <c r="T75" s="107"/>
      <c r="U75" s="107"/>
      <c r="V75" s="450"/>
      <c r="W75" s="107"/>
      <c r="X75" s="159"/>
      <c r="Y75" s="972">
        <f t="shared" si="16"/>
        <v>0</v>
      </c>
      <c r="Z75" s="971">
        <f t="shared" si="13"/>
        <v>0</v>
      </c>
    </row>
    <row r="76" spans="1:26" s="67" customFormat="1" ht="15" customHeight="1" x14ac:dyDescent="0.2">
      <c r="A76" s="59" t="s">
        <v>78</v>
      </c>
      <c r="B76" s="59" t="s">
        <v>470</v>
      </c>
      <c r="C76" s="60" t="s">
        <v>481</v>
      </c>
      <c r="D76" s="173">
        <v>40</v>
      </c>
      <c r="E76" s="51"/>
      <c r="F76" s="51"/>
      <c r="G76" s="49"/>
      <c r="H76" s="49">
        <v>20</v>
      </c>
      <c r="I76" s="163">
        <v>20</v>
      </c>
      <c r="J76" s="49"/>
      <c r="K76" s="110"/>
      <c r="L76" s="124"/>
      <c r="M76" s="124"/>
      <c r="N76" s="125"/>
      <c r="O76" s="124"/>
      <c r="P76" s="124"/>
      <c r="Q76" s="124"/>
      <c r="R76" s="160"/>
      <c r="S76" s="52"/>
      <c r="T76" s="161"/>
      <c r="U76" s="161"/>
      <c r="V76" s="451"/>
      <c r="W76" s="161"/>
      <c r="X76" s="162"/>
      <c r="Y76" s="972">
        <f t="shared" si="16"/>
        <v>40</v>
      </c>
      <c r="Z76" s="971">
        <f t="shared" si="13"/>
        <v>0</v>
      </c>
    </row>
    <row r="77" spans="1:26" s="67" customFormat="1" ht="15" customHeight="1" x14ac:dyDescent="0.2">
      <c r="A77" s="60"/>
      <c r="B77" s="59"/>
      <c r="C77" s="59" t="s">
        <v>182</v>
      </c>
      <c r="D77" s="108">
        <f>SUM(D76-D78)</f>
        <v>24</v>
      </c>
      <c r="E77" s="51"/>
      <c r="F77" s="51"/>
      <c r="G77" s="49"/>
      <c r="H77" s="110">
        <v>12</v>
      </c>
      <c r="I77" s="109">
        <v>12</v>
      </c>
      <c r="J77" s="110"/>
      <c r="K77" s="110"/>
      <c r="L77" s="124"/>
      <c r="M77" s="124"/>
      <c r="N77" s="125"/>
      <c r="O77" s="124"/>
      <c r="P77" s="124"/>
      <c r="Q77" s="124"/>
      <c r="R77" s="160"/>
      <c r="S77" s="52"/>
      <c r="T77" s="161"/>
      <c r="U77" s="161"/>
      <c r="V77" s="451"/>
      <c r="W77" s="161"/>
      <c r="X77" s="162"/>
      <c r="Y77" s="972">
        <f t="shared" si="16"/>
        <v>24</v>
      </c>
      <c r="Z77" s="971">
        <f t="shared" si="13"/>
        <v>0</v>
      </c>
    </row>
    <row r="78" spans="1:26" s="67" customFormat="1" ht="15" customHeight="1" x14ac:dyDescent="0.2">
      <c r="A78" s="60"/>
      <c r="B78" s="59"/>
      <c r="C78" s="59" t="s">
        <v>183</v>
      </c>
      <c r="D78" s="108">
        <f>SUM(D76*0.4)</f>
        <v>16</v>
      </c>
      <c r="E78" s="51"/>
      <c r="F78" s="51"/>
      <c r="G78" s="49"/>
      <c r="H78" s="110">
        <v>8</v>
      </c>
      <c r="I78" s="109">
        <v>8</v>
      </c>
      <c r="J78" s="110"/>
      <c r="K78" s="110"/>
      <c r="L78" s="124"/>
      <c r="M78" s="124"/>
      <c r="N78" s="125"/>
      <c r="O78" s="124"/>
      <c r="P78" s="124"/>
      <c r="Q78" s="124"/>
      <c r="R78" s="160"/>
      <c r="S78" s="52"/>
      <c r="T78" s="161"/>
      <c r="U78" s="161"/>
      <c r="V78" s="451"/>
      <c r="W78" s="161"/>
      <c r="X78" s="162"/>
      <c r="Y78" s="972">
        <f t="shared" si="16"/>
        <v>16</v>
      </c>
      <c r="Z78" s="971">
        <f t="shared" si="13"/>
        <v>0</v>
      </c>
    </row>
    <row r="79" spans="1:26" ht="15" customHeight="1" x14ac:dyDescent="0.2">
      <c r="A79" s="29"/>
      <c r="B79" s="29"/>
      <c r="C79" s="29"/>
      <c r="D79" s="170"/>
      <c r="E79" s="51"/>
      <c r="F79" s="51"/>
      <c r="G79" s="49"/>
      <c r="H79" s="49"/>
      <c r="I79" s="109"/>
      <c r="J79" s="110"/>
      <c r="K79" s="110"/>
      <c r="L79" s="124"/>
      <c r="M79" s="124"/>
      <c r="N79" s="125"/>
      <c r="O79" s="124"/>
      <c r="P79" s="124"/>
      <c r="Q79" s="124"/>
      <c r="R79" s="124"/>
      <c r="S79" s="125"/>
      <c r="T79" s="107"/>
      <c r="U79" s="107"/>
      <c r="V79" s="450"/>
      <c r="W79" s="107"/>
      <c r="X79" s="159"/>
      <c r="Y79" s="972">
        <f t="shared" si="16"/>
        <v>0</v>
      </c>
      <c r="Z79" s="971">
        <f t="shared" si="13"/>
        <v>0</v>
      </c>
    </row>
    <row r="80" spans="1:26" s="9" customFormat="1" ht="15" customHeight="1" x14ac:dyDescent="0.2">
      <c r="A80" s="59" t="s">
        <v>78</v>
      </c>
      <c r="B80" s="59" t="s">
        <v>199</v>
      </c>
      <c r="C80" s="60" t="s">
        <v>496</v>
      </c>
      <c r="D80" s="173">
        <v>260</v>
      </c>
      <c r="E80" s="51"/>
      <c r="F80" s="51"/>
      <c r="G80" s="49"/>
      <c r="H80" s="49"/>
      <c r="I80" s="163">
        <v>30</v>
      </c>
      <c r="J80" s="49">
        <v>40</v>
      </c>
      <c r="K80" s="49">
        <v>40</v>
      </c>
      <c r="L80" s="160">
        <v>40</v>
      </c>
      <c r="M80" s="160">
        <v>40</v>
      </c>
      <c r="N80" s="52">
        <v>40</v>
      </c>
      <c r="O80" s="160">
        <v>30</v>
      </c>
      <c r="P80" s="160"/>
      <c r="Q80" s="160"/>
      <c r="R80" s="160"/>
      <c r="S80" s="125"/>
      <c r="T80" s="158"/>
      <c r="U80" s="158"/>
      <c r="V80" s="450"/>
      <c r="W80" s="158"/>
      <c r="X80" s="159"/>
      <c r="Y80" s="972">
        <f t="shared" si="16"/>
        <v>260</v>
      </c>
      <c r="Z80" s="971">
        <f t="shared" si="13"/>
        <v>0</v>
      </c>
    </row>
    <row r="81" spans="1:26" s="67" customFormat="1" ht="15" customHeight="1" x14ac:dyDescent="0.2">
      <c r="A81" s="60"/>
      <c r="B81" s="59"/>
      <c r="C81" s="59" t="s">
        <v>182</v>
      </c>
      <c r="D81" s="108">
        <f>SUM(D80-D82)</f>
        <v>156</v>
      </c>
      <c r="E81" s="51"/>
      <c r="F81" s="51"/>
      <c r="G81" s="49"/>
      <c r="H81" s="49"/>
      <c r="I81" s="109">
        <v>15</v>
      </c>
      <c r="J81" s="110">
        <v>25</v>
      </c>
      <c r="K81" s="110">
        <v>25</v>
      </c>
      <c r="L81" s="124">
        <v>25</v>
      </c>
      <c r="M81" s="124">
        <v>25</v>
      </c>
      <c r="N81" s="125">
        <v>25</v>
      </c>
      <c r="O81" s="124">
        <v>16</v>
      </c>
      <c r="P81" s="124"/>
      <c r="Q81" s="124"/>
      <c r="R81" s="124"/>
      <c r="S81" s="52"/>
      <c r="T81" s="161"/>
      <c r="U81" s="161"/>
      <c r="V81" s="451"/>
      <c r="W81" s="161"/>
      <c r="X81" s="162"/>
      <c r="Y81" s="972">
        <f t="shared" si="16"/>
        <v>156</v>
      </c>
      <c r="Z81" s="971">
        <f t="shared" si="13"/>
        <v>0</v>
      </c>
    </row>
    <row r="82" spans="1:26" s="67" customFormat="1" ht="15" customHeight="1" x14ac:dyDescent="0.2">
      <c r="A82" s="60"/>
      <c r="B82" s="59"/>
      <c r="C82" s="59" t="s">
        <v>183</v>
      </c>
      <c r="D82" s="108">
        <f>SUM(D80*0.4)</f>
        <v>104</v>
      </c>
      <c r="E82" s="51"/>
      <c r="F82" s="51"/>
      <c r="G82" s="49"/>
      <c r="H82" s="49"/>
      <c r="I82" s="109">
        <v>15</v>
      </c>
      <c r="J82" s="110">
        <v>15</v>
      </c>
      <c r="K82" s="110">
        <v>15</v>
      </c>
      <c r="L82" s="124">
        <v>15</v>
      </c>
      <c r="M82" s="124">
        <v>15</v>
      </c>
      <c r="N82" s="125">
        <v>15</v>
      </c>
      <c r="O82" s="124">
        <v>14</v>
      </c>
      <c r="P82" s="124"/>
      <c r="Q82" s="124"/>
      <c r="R82" s="124"/>
      <c r="S82" s="52"/>
      <c r="T82" s="161"/>
      <c r="U82" s="161"/>
      <c r="V82" s="451"/>
      <c r="W82" s="161"/>
      <c r="X82" s="162"/>
      <c r="Y82" s="972">
        <f t="shared" si="16"/>
        <v>104</v>
      </c>
      <c r="Z82" s="971">
        <f t="shared" si="13"/>
        <v>0</v>
      </c>
    </row>
    <row r="83" spans="1:26" s="67" customFormat="1" ht="15" customHeight="1" x14ac:dyDescent="0.2">
      <c r="A83" s="20"/>
      <c r="B83" s="29"/>
      <c r="C83" s="29"/>
      <c r="D83" s="170"/>
      <c r="E83" s="51"/>
      <c r="F83" s="51"/>
      <c r="G83" s="49"/>
      <c r="H83" s="49"/>
      <c r="I83" s="109"/>
      <c r="J83" s="110"/>
      <c r="K83" s="110"/>
      <c r="L83" s="124"/>
      <c r="M83" s="124"/>
      <c r="N83" s="125"/>
      <c r="O83" s="124"/>
      <c r="P83" s="124"/>
      <c r="Q83" s="124"/>
      <c r="R83" s="124"/>
      <c r="S83" s="52"/>
      <c r="T83" s="161"/>
      <c r="U83" s="161"/>
      <c r="V83" s="451"/>
      <c r="W83" s="161"/>
      <c r="X83" s="162"/>
      <c r="Y83" s="972">
        <f t="shared" si="16"/>
        <v>0</v>
      </c>
      <c r="Z83" s="971">
        <f t="shared" si="13"/>
        <v>0</v>
      </c>
    </row>
    <row r="84" spans="1:26" ht="15" customHeight="1" x14ac:dyDescent="0.2">
      <c r="A84" s="29" t="s">
        <v>76</v>
      </c>
      <c r="B84" s="59" t="s">
        <v>199</v>
      </c>
      <c r="C84" s="106" t="s">
        <v>515</v>
      </c>
      <c r="D84" s="338">
        <v>120</v>
      </c>
      <c r="E84" s="71"/>
      <c r="F84" s="71"/>
      <c r="G84" s="65"/>
      <c r="H84" s="65"/>
      <c r="I84" s="65"/>
      <c r="J84" s="218"/>
      <c r="K84" s="72"/>
      <c r="L84" s="53">
        <v>15</v>
      </c>
      <c r="M84" s="53">
        <v>35</v>
      </c>
      <c r="N84" s="43">
        <v>35</v>
      </c>
      <c r="O84" s="41">
        <v>35</v>
      </c>
      <c r="P84" s="76"/>
      <c r="Q84" s="76"/>
      <c r="R84" s="76"/>
      <c r="S84" s="76"/>
      <c r="T84" s="118"/>
      <c r="U84" s="9"/>
      <c r="V84" s="443"/>
      <c r="W84" s="9"/>
      <c r="X84" s="10"/>
      <c r="Y84" s="972">
        <f t="shared" si="16"/>
        <v>120</v>
      </c>
      <c r="Z84" s="971">
        <f t="shared" si="13"/>
        <v>0</v>
      </c>
    </row>
    <row r="85" spans="1:26" ht="15" customHeight="1" x14ac:dyDescent="0.2">
      <c r="A85" s="29"/>
      <c r="B85" s="59"/>
      <c r="C85" s="93" t="s">
        <v>319</v>
      </c>
      <c r="D85" s="211">
        <f>SUM(D84-D86)</f>
        <v>72</v>
      </c>
      <c r="E85" s="71"/>
      <c r="F85" s="71"/>
      <c r="G85" s="65"/>
      <c r="H85" s="65"/>
      <c r="I85" s="65"/>
      <c r="J85" s="218"/>
      <c r="K85" s="72"/>
      <c r="L85" s="71">
        <f>SUM(L84-L86)</f>
        <v>9</v>
      </c>
      <c r="M85" s="71">
        <f>SUM(M84-M86)</f>
        <v>21</v>
      </c>
      <c r="N85" s="77">
        <f>SUM(N84-N86)</f>
        <v>21</v>
      </c>
      <c r="O85" s="76">
        <f>SUM(O84-O86)</f>
        <v>21</v>
      </c>
      <c r="P85" s="76"/>
      <c r="Q85" s="76"/>
      <c r="R85" s="76"/>
      <c r="S85" s="76"/>
      <c r="T85" s="118"/>
      <c r="U85" s="9"/>
      <c r="V85" s="443"/>
      <c r="W85" s="9"/>
      <c r="X85" s="10"/>
      <c r="Y85" s="972">
        <f t="shared" si="16"/>
        <v>72</v>
      </c>
      <c r="Z85" s="971">
        <f t="shared" si="13"/>
        <v>0</v>
      </c>
    </row>
    <row r="86" spans="1:26" ht="15" customHeight="1" x14ac:dyDescent="0.2">
      <c r="A86" s="29"/>
      <c r="B86" s="29"/>
      <c r="C86" s="93" t="s">
        <v>320</v>
      </c>
      <c r="D86" s="90">
        <f>SUM(D84*0.4)</f>
        <v>48</v>
      </c>
      <c r="E86" s="71"/>
      <c r="F86" s="71"/>
      <c r="G86" s="65"/>
      <c r="H86" s="65"/>
      <c r="I86" s="65"/>
      <c r="J86" s="218"/>
      <c r="K86" s="72"/>
      <c r="L86" s="71">
        <f>SUM(L84*0.4)</f>
        <v>6</v>
      </c>
      <c r="M86" s="71">
        <f>SUM(M84*0.4)</f>
        <v>14</v>
      </c>
      <c r="N86" s="77">
        <f>SUM(N84*0.4)</f>
        <v>14</v>
      </c>
      <c r="O86" s="76">
        <f>SUM(O84*0.4)</f>
        <v>14</v>
      </c>
      <c r="P86" s="76"/>
      <c r="Q86" s="76"/>
      <c r="R86" s="76"/>
      <c r="S86" s="76"/>
      <c r="T86" s="168"/>
      <c r="U86" s="9"/>
      <c r="V86" s="443"/>
      <c r="W86" s="9"/>
      <c r="X86" s="10"/>
      <c r="Y86" s="972">
        <f t="shared" si="16"/>
        <v>48</v>
      </c>
      <c r="Z86" s="971">
        <f t="shared" si="13"/>
        <v>0</v>
      </c>
    </row>
    <row r="87" spans="1:26" s="67" customFormat="1" ht="15" customHeight="1" x14ac:dyDescent="0.2">
      <c r="A87" s="20"/>
      <c r="B87" s="29"/>
      <c r="C87" s="29"/>
      <c r="D87" s="170"/>
      <c r="E87" s="51"/>
      <c r="F87" s="51"/>
      <c r="G87" s="49"/>
      <c r="H87" s="49"/>
      <c r="I87" s="109"/>
      <c r="J87" s="110"/>
      <c r="K87" s="110"/>
      <c r="L87" s="124"/>
      <c r="M87" s="124"/>
      <c r="N87" s="125"/>
      <c r="O87" s="124"/>
      <c r="P87" s="124"/>
      <c r="Q87" s="124"/>
      <c r="R87" s="124"/>
      <c r="S87" s="52"/>
      <c r="T87" s="161"/>
      <c r="U87" s="161"/>
      <c r="V87" s="451"/>
      <c r="W87" s="161"/>
      <c r="X87" s="162"/>
      <c r="Y87" s="972">
        <f t="shared" si="16"/>
        <v>0</v>
      </c>
      <c r="Z87" s="971">
        <f t="shared" si="13"/>
        <v>0</v>
      </c>
    </row>
    <row r="88" spans="1:26" s="9" customFormat="1" ht="15" customHeight="1" x14ac:dyDescent="0.2">
      <c r="A88" s="59" t="s">
        <v>79</v>
      </c>
      <c r="B88" s="59" t="s">
        <v>199</v>
      </c>
      <c r="C88" s="60" t="s">
        <v>517</v>
      </c>
      <c r="D88" s="173">
        <v>100</v>
      </c>
      <c r="E88" s="51"/>
      <c r="F88" s="51"/>
      <c r="G88" s="49"/>
      <c r="H88" s="49"/>
      <c r="I88" s="163">
        <v>30</v>
      </c>
      <c r="J88" s="49">
        <v>30</v>
      </c>
      <c r="K88" s="49">
        <v>40</v>
      </c>
      <c r="L88" s="160"/>
      <c r="M88" s="160"/>
      <c r="N88" s="52"/>
      <c r="O88" s="160"/>
      <c r="P88" s="160"/>
      <c r="Q88" s="160"/>
      <c r="R88" s="160"/>
      <c r="S88" s="52"/>
      <c r="T88" s="158"/>
      <c r="U88" s="158"/>
      <c r="V88" s="450"/>
      <c r="W88" s="158"/>
      <c r="X88" s="159"/>
      <c r="Y88" s="972">
        <f t="shared" si="16"/>
        <v>100</v>
      </c>
      <c r="Z88" s="971">
        <f t="shared" si="13"/>
        <v>0</v>
      </c>
    </row>
    <row r="89" spans="1:26" ht="15" customHeight="1" x14ac:dyDescent="0.2">
      <c r="A89" s="29"/>
      <c r="B89" s="59"/>
      <c r="C89" s="29" t="s">
        <v>185</v>
      </c>
      <c r="D89" s="108">
        <f>SUM(D88-D90)</f>
        <v>60</v>
      </c>
      <c r="E89" s="51"/>
      <c r="F89" s="51"/>
      <c r="G89" s="49"/>
      <c r="H89" s="49"/>
      <c r="I89" s="109">
        <v>20</v>
      </c>
      <c r="J89" s="210">
        <v>20</v>
      </c>
      <c r="K89" s="210">
        <v>20</v>
      </c>
      <c r="L89" s="121"/>
      <c r="M89" s="122"/>
      <c r="N89" s="52"/>
      <c r="O89" s="160"/>
      <c r="P89" s="160"/>
      <c r="Q89" s="160"/>
      <c r="R89" s="124"/>
      <c r="S89" s="125"/>
      <c r="T89" s="107"/>
      <c r="U89" s="107"/>
      <c r="V89" s="450"/>
      <c r="W89" s="107"/>
      <c r="X89" s="159"/>
      <c r="Y89" s="972">
        <f t="shared" si="16"/>
        <v>60</v>
      </c>
      <c r="Z89" s="971">
        <f t="shared" si="13"/>
        <v>0</v>
      </c>
    </row>
    <row r="90" spans="1:26" ht="15" customHeight="1" x14ac:dyDescent="0.2">
      <c r="A90" s="29"/>
      <c r="B90" s="59"/>
      <c r="C90" s="59" t="s">
        <v>186</v>
      </c>
      <c r="D90" s="108">
        <f>SUM(D88*0.4)</f>
        <v>40</v>
      </c>
      <c r="E90" s="114"/>
      <c r="F90" s="114"/>
      <c r="G90" s="110"/>
      <c r="H90" s="110"/>
      <c r="I90" s="109">
        <v>10</v>
      </c>
      <c r="J90" s="110">
        <v>10</v>
      </c>
      <c r="K90" s="210">
        <v>20</v>
      </c>
      <c r="L90" s="121"/>
      <c r="M90" s="122"/>
      <c r="N90" s="52"/>
      <c r="O90" s="160"/>
      <c r="P90" s="160"/>
      <c r="Q90" s="160"/>
      <c r="R90" s="124"/>
      <c r="S90" s="125"/>
      <c r="T90" s="107"/>
      <c r="U90" s="107"/>
      <c r="V90" s="450"/>
      <c r="W90" s="107"/>
      <c r="X90" s="159"/>
      <c r="Y90" s="972">
        <f t="shared" si="16"/>
        <v>40</v>
      </c>
      <c r="Z90" s="971">
        <f t="shared" si="13"/>
        <v>0</v>
      </c>
    </row>
    <row r="91" spans="1:26" ht="15" customHeight="1" x14ac:dyDescent="0.2">
      <c r="A91" s="29"/>
      <c r="B91" s="29"/>
      <c r="C91" s="29"/>
      <c r="D91" s="170"/>
      <c r="E91" s="114"/>
      <c r="F91" s="114"/>
      <c r="G91" s="110"/>
      <c r="H91" s="110"/>
      <c r="I91" s="109"/>
      <c r="J91" s="110"/>
      <c r="K91" s="110"/>
      <c r="L91" s="122"/>
      <c r="M91" s="122"/>
      <c r="N91" s="52"/>
      <c r="O91" s="160"/>
      <c r="P91" s="160"/>
      <c r="Q91" s="160"/>
      <c r="R91" s="124"/>
      <c r="S91" s="125"/>
      <c r="T91" s="107"/>
      <c r="U91" s="107"/>
      <c r="V91" s="450"/>
      <c r="W91" s="107"/>
      <c r="X91" s="159"/>
      <c r="Y91" s="972">
        <f t="shared" si="16"/>
        <v>0</v>
      </c>
      <c r="Z91" s="971">
        <f t="shared" si="13"/>
        <v>0</v>
      </c>
    </row>
    <row r="92" spans="1:26" s="9" customFormat="1" ht="15" customHeight="1" x14ac:dyDescent="0.2">
      <c r="A92" s="148" t="s">
        <v>67</v>
      </c>
      <c r="B92" s="148" t="s">
        <v>143</v>
      </c>
      <c r="C92" s="21" t="s">
        <v>520</v>
      </c>
      <c r="D92" s="22">
        <v>46</v>
      </c>
      <c r="E92" s="127"/>
      <c r="F92" s="127"/>
      <c r="G92" s="24"/>
      <c r="H92" s="24"/>
      <c r="I92" s="25">
        <v>27</v>
      </c>
      <c r="J92" s="24">
        <v>19</v>
      </c>
      <c r="K92" s="24"/>
      <c r="L92" s="105"/>
      <c r="M92" s="105"/>
      <c r="N92" s="143"/>
      <c r="O92" s="105"/>
      <c r="P92" s="105"/>
      <c r="Q92" s="105"/>
      <c r="R92" s="105"/>
      <c r="S92" s="143"/>
      <c r="T92" s="138"/>
      <c r="U92" s="138"/>
      <c r="V92" s="449"/>
      <c r="W92" s="138"/>
      <c r="X92" s="139"/>
      <c r="Y92" s="972">
        <f t="shared" si="16"/>
        <v>46</v>
      </c>
      <c r="Z92" s="971">
        <f t="shared" si="13"/>
        <v>0</v>
      </c>
    </row>
    <row r="93" spans="1:26" ht="15" customHeight="1" x14ac:dyDescent="0.2">
      <c r="A93" s="29"/>
      <c r="B93" s="29"/>
      <c r="C93" s="29" t="s">
        <v>197</v>
      </c>
      <c r="D93" s="68">
        <v>38</v>
      </c>
      <c r="E93" s="71"/>
      <c r="F93" s="71"/>
      <c r="G93" s="65"/>
      <c r="H93" s="65"/>
      <c r="I93" s="70">
        <v>19</v>
      </c>
      <c r="J93" s="65">
        <v>19</v>
      </c>
      <c r="K93" s="72"/>
      <c r="N93" s="77"/>
      <c r="O93" s="76"/>
      <c r="P93" s="76"/>
      <c r="Q93" s="76"/>
      <c r="R93" s="76"/>
      <c r="S93" s="77"/>
      <c r="V93" s="443"/>
      <c r="X93" s="10"/>
      <c r="Y93" s="972">
        <f t="shared" si="16"/>
        <v>38</v>
      </c>
      <c r="Z93" s="971">
        <f t="shared" si="13"/>
        <v>0</v>
      </c>
    </row>
    <row r="94" spans="1:26" ht="15" customHeight="1" x14ac:dyDescent="0.2">
      <c r="A94" s="29"/>
      <c r="B94" s="29"/>
      <c r="C94" s="29" t="s">
        <v>198</v>
      </c>
      <c r="D94" s="68">
        <v>8</v>
      </c>
      <c r="E94" s="71"/>
      <c r="F94" s="71"/>
      <c r="G94" s="65"/>
      <c r="H94" s="65"/>
      <c r="I94" s="70"/>
      <c r="J94" s="65">
        <v>8</v>
      </c>
      <c r="K94" s="72"/>
      <c r="N94" s="77"/>
      <c r="O94" s="76"/>
      <c r="P94" s="76"/>
      <c r="Q94" s="76"/>
      <c r="R94" s="76"/>
      <c r="S94" s="77"/>
      <c r="V94" s="443"/>
      <c r="X94" s="10"/>
      <c r="Y94" s="972">
        <f t="shared" si="16"/>
        <v>8</v>
      </c>
      <c r="Z94" s="971">
        <f t="shared" si="13"/>
        <v>0</v>
      </c>
    </row>
    <row r="95" spans="1:26" ht="15" customHeight="1" x14ac:dyDescent="0.2">
      <c r="A95" s="29"/>
      <c r="B95" s="29"/>
      <c r="C95" s="29"/>
      <c r="D95" s="68"/>
      <c r="E95" s="71"/>
      <c r="F95" s="71"/>
      <c r="G95" s="65"/>
      <c r="H95" s="65"/>
      <c r="I95" s="70"/>
      <c r="J95" s="65"/>
      <c r="K95" s="72"/>
      <c r="N95" s="77"/>
      <c r="O95" s="76"/>
      <c r="P95" s="76"/>
      <c r="Q95" s="76"/>
      <c r="R95" s="76"/>
      <c r="S95" s="77"/>
      <c r="V95" s="443"/>
      <c r="X95" s="10"/>
      <c r="Y95" s="972">
        <f t="shared" si="16"/>
        <v>0</v>
      </c>
      <c r="Z95" s="971">
        <f t="shared" si="13"/>
        <v>0</v>
      </c>
    </row>
    <row r="96" spans="1:26" ht="15" customHeight="1" x14ac:dyDescent="0.2">
      <c r="A96" s="29" t="s">
        <v>73</v>
      </c>
      <c r="B96" s="29" t="s">
        <v>199</v>
      </c>
      <c r="C96" s="56" t="s">
        <v>514</v>
      </c>
      <c r="D96" s="171">
        <v>40</v>
      </c>
      <c r="E96" s="172"/>
      <c r="F96" s="98"/>
      <c r="G96" s="54"/>
      <c r="H96" s="54"/>
      <c r="I96" s="40">
        <v>20</v>
      </c>
      <c r="J96" s="39">
        <v>20</v>
      </c>
      <c r="K96" s="72"/>
      <c r="N96" s="75"/>
      <c r="O96" s="76"/>
      <c r="S96" s="75"/>
      <c r="V96" s="443"/>
      <c r="X96" s="10"/>
      <c r="Y96" s="972">
        <f t="shared" si="16"/>
        <v>40</v>
      </c>
      <c r="Z96" s="971">
        <f t="shared" si="13"/>
        <v>0</v>
      </c>
    </row>
    <row r="97" spans="1:26" ht="15" customHeight="1" x14ac:dyDescent="0.2">
      <c r="A97" s="29"/>
      <c r="B97" s="29"/>
      <c r="C97" s="96" t="s">
        <v>200</v>
      </c>
      <c r="D97" s="68">
        <f>SUM(D96-D98)</f>
        <v>28</v>
      </c>
      <c r="E97" s="71"/>
      <c r="F97" s="71"/>
      <c r="G97" s="65"/>
      <c r="H97" s="65"/>
      <c r="I97" s="70">
        <v>14</v>
      </c>
      <c r="J97" s="65">
        <v>14</v>
      </c>
      <c r="K97" s="72"/>
      <c r="N97" s="77"/>
      <c r="O97" s="76"/>
      <c r="P97" s="76"/>
      <c r="Q97" s="76"/>
      <c r="R97" s="76"/>
      <c r="S97" s="77"/>
      <c r="V97" s="443"/>
      <c r="X97" s="10"/>
      <c r="Y97" s="972">
        <f t="shared" si="16"/>
        <v>28</v>
      </c>
      <c r="Z97" s="971">
        <f t="shared" si="13"/>
        <v>0</v>
      </c>
    </row>
    <row r="98" spans="1:26" ht="15" customHeight="1" x14ac:dyDescent="0.2">
      <c r="A98" s="29"/>
      <c r="B98" s="29"/>
      <c r="C98" s="96" t="s">
        <v>201</v>
      </c>
      <c r="D98" s="68">
        <f>SUM(D96*0.3)</f>
        <v>12</v>
      </c>
      <c r="E98" s="71"/>
      <c r="F98" s="71"/>
      <c r="G98" s="65"/>
      <c r="H98" s="65"/>
      <c r="I98" s="70">
        <v>6</v>
      </c>
      <c r="J98" s="65">
        <v>6</v>
      </c>
      <c r="K98" s="72"/>
      <c r="N98" s="77"/>
      <c r="O98" s="76"/>
      <c r="P98" s="76"/>
      <c r="Q98" s="76"/>
      <c r="R98" s="76"/>
      <c r="S98" s="77"/>
      <c r="V98" s="443"/>
      <c r="X98" s="10"/>
      <c r="Y98" s="972">
        <f t="shared" si="16"/>
        <v>12</v>
      </c>
      <c r="Z98" s="971">
        <f t="shared" si="13"/>
        <v>0</v>
      </c>
    </row>
    <row r="99" spans="1:26" ht="15" customHeight="1" x14ac:dyDescent="0.2">
      <c r="A99" s="29"/>
      <c r="B99" s="29"/>
      <c r="C99" s="29"/>
      <c r="D99" s="68"/>
      <c r="E99" s="71"/>
      <c r="F99" s="71"/>
      <c r="G99" s="65"/>
      <c r="H99" s="65"/>
      <c r="I99" s="70"/>
      <c r="J99" s="65"/>
      <c r="K99" s="72"/>
      <c r="N99" s="77"/>
      <c r="O99" s="76"/>
      <c r="P99" s="76"/>
      <c r="Q99" s="76"/>
      <c r="R99" s="76"/>
      <c r="S99" s="77"/>
      <c r="V99" s="443"/>
      <c r="X99" s="10"/>
      <c r="Y99" s="972">
        <f t="shared" si="16"/>
        <v>0</v>
      </c>
      <c r="Z99" s="971">
        <f t="shared" si="13"/>
        <v>0</v>
      </c>
    </row>
    <row r="100" spans="1:26" ht="15" customHeight="1" x14ac:dyDescent="0.2">
      <c r="A100" s="29" t="s">
        <v>81</v>
      </c>
      <c r="B100" s="29" t="s">
        <v>471</v>
      </c>
      <c r="C100" s="20" t="s">
        <v>483</v>
      </c>
      <c r="D100" s="950">
        <v>47</v>
      </c>
      <c r="E100" s="53"/>
      <c r="F100" s="53"/>
      <c r="G100" s="39"/>
      <c r="H100" s="65"/>
      <c r="I100" s="62">
        <f>SUM(I101:I102)</f>
        <v>23</v>
      </c>
      <c r="J100" s="49">
        <f>SUM(J101:J102)</f>
        <v>24</v>
      </c>
      <c r="K100" s="49"/>
      <c r="L100" s="160"/>
      <c r="M100" s="184"/>
      <c r="N100" s="89"/>
      <c r="O100" s="88"/>
      <c r="P100" s="88"/>
      <c r="Q100" s="88"/>
      <c r="R100" s="88"/>
      <c r="S100" s="89"/>
      <c r="V100" s="443"/>
      <c r="X100" s="10"/>
      <c r="Y100" s="972">
        <f t="shared" si="16"/>
        <v>47</v>
      </c>
      <c r="Z100" s="971">
        <f t="shared" si="13"/>
        <v>0</v>
      </c>
    </row>
    <row r="101" spans="1:26" ht="15" customHeight="1" x14ac:dyDescent="0.2">
      <c r="A101" s="59"/>
      <c r="B101" s="59"/>
      <c r="C101" s="29" t="s">
        <v>211</v>
      </c>
      <c r="D101" s="113">
        <v>33</v>
      </c>
      <c r="E101" s="53"/>
      <c r="F101" s="53"/>
      <c r="G101" s="39"/>
      <c r="H101" s="65"/>
      <c r="I101" s="70">
        <v>16</v>
      </c>
      <c r="J101" s="65">
        <v>17</v>
      </c>
      <c r="K101" s="65"/>
      <c r="L101" s="76"/>
      <c r="M101" s="88"/>
      <c r="N101" s="94"/>
      <c r="O101" s="88"/>
      <c r="P101" s="88"/>
      <c r="Q101" s="88"/>
      <c r="R101" s="88"/>
      <c r="S101" s="94"/>
      <c r="V101" s="443"/>
      <c r="X101" s="10"/>
      <c r="Y101" s="972">
        <f t="shared" si="16"/>
        <v>33</v>
      </c>
      <c r="Z101" s="971">
        <f t="shared" si="13"/>
        <v>0</v>
      </c>
    </row>
    <row r="102" spans="1:26" ht="15" customHeight="1" x14ac:dyDescent="0.2">
      <c r="A102" s="59"/>
      <c r="B102" s="59"/>
      <c r="C102" s="29" t="s">
        <v>212</v>
      </c>
      <c r="D102" s="113">
        <v>14</v>
      </c>
      <c r="E102" s="53"/>
      <c r="F102" s="53"/>
      <c r="G102" s="39"/>
      <c r="H102" s="65"/>
      <c r="I102" s="70">
        <v>7</v>
      </c>
      <c r="J102" s="65">
        <v>7</v>
      </c>
      <c r="K102" s="65"/>
      <c r="L102" s="76"/>
      <c r="M102" s="88"/>
      <c r="N102" s="94"/>
      <c r="O102" s="88"/>
      <c r="P102" s="88"/>
      <c r="Q102" s="88"/>
      <c r="R102" s="88"/>
      <c r="S102" s="94"/>
      <c r="V102" s="443"/>
      <c r="X102" s="10"/>
      <c r="Y102" s="972">
        <f t="shared" si="16"/>
        <v>14</v>
      </c>
      <c r="Z102" s="971">
        <f t="shared" si="13"/>
        <v>0</v>
      </c>
    </row>
    <row r="103" spans="1:26" s="9" customFormat="1" ht="15" customHeight="1" x14ac:dyDescent="0.2">
      <c r="A103" s="29"/>
      <c r="B103" s="29"/>
      <c r="C103" s="29"/>
      <c r="D103" s="68"/>
      <c r="E103" s="71"/>
      <c r="F103" s="71"/>
      <c r="G103" s="65"/>
      <c r="H103" s="65"/>
      <c r="I103" s="70"/>
      <c r="J103" s="65"/>
      <c r="K103" s="65"/>
      <c r="L103" s="41"/>
      <c r="M103" s="41"/>
      <c r="N103" s="43"/>
      <c r="O103" s="41"/>
      <c r="P103" s="41"/>
      <c r="Q103" s="41"/>
      <c r="R103" s="76"/>
      <c r="S103" s="77"/>
      <c r="V103" s="443"/>
      <c r="X103" s="10"/>
      <c r="Y103" s="972">
        <f t="shared" si="16"/>
        <v>0</v>
      </c>
      <c r="Z103" s="971">
        <f t="shared" si="13"/>
        <v>0</v>
      </c>
    </row>
    <row r="104" spans="1:26" ht="15" customHeight="1" x14ac:dyDescent="0.2">
      <c r="A104" s="29" t="s">
        <v>161</v>
      </c>
      <c r="B104" s="29" t="s">
        <v>199</v>
      </c>
      <c r="C104" s="20" t="s">
        <v>516</v>
      </c>
      <c r="D104" s="37">
        <v>150</v>
      </c>
      <c r="E104" s="53"/>
      <c r="F104" s="53"/>
      <c r="G104" s="39"/>
      <c r="H104" s="39"/>
      <c r="I104" s="40"/>
      <c r="J104" s="39"/>
      <c r="K104" s="54"/>
      <c r="L104" s="8"/>
      <c r="M104" s="8"/>
      <c r="N104" s="43">
        <f>SUM(N105:N106)</f>
        <v>50</v>
      </c>
      <c r="O104" s="41">
        <f t="shared" ref="O104:P104" si="19">SUM(O105:O106)</f>
        <v>50</v>
      </c>
      <c r="P104" s="41">
        <f t="shared" si="19"/>
        <v>50</v>
      </c>
      <c r="Q104" s="41"/>
      <c r="R104" s="76"/>
      <c r="S104" s="75"/>
      <c r="V104" s="443"/>
      <c r="X104" s="10"/>
      <c r="Y104" s="972">
        <f t="shared" si="16"/>
        <v>150</v>
      </c>
      <c r="Z104" s="971">
        <f t="shared" si="13"/>
        <v>0</v>
      </c>
    </row>
    <row r="105" spans="1:26" ht="15" customHeight="1" x14ac:dyDescent="0.2">
      <c r="A105" s="59"/>
      <c r="B105" s="59"/>
      <c r="C105" s="29" t="s">
        <v>207</v>
      </c>
      <c r="D105" s="63">
        <f>SUM(D104-D106)</f>
        <v>90</v>
      </c>
      <c r="E105" s="71"/>
      <c r="F105" s="71"/>
      <c r="G105" s="65"/>
      <c r="H105" s="65"/>
      <c r="I105" s="70"/>
      <c r="J105" s="65"/>
      <c r="K105" s="72"/>
      <c r="L105" s="8"/>
      <c r="M105" s="8"/>
      <c r="N105" s="77">
        <v>30</v>
      </c>
      <c r="O105" s="76">
        <v>30</v>
      </c>
      <c r="P105" s="76">
        <v>30</v>
      </c>
      <c r="Q105" s="76"/>
      <c r="R105" s="76"/>
      <c r="S105" s="77"/>
      <c r="V105" s="443"/>
      <c r="X105" s="10"/>
      <c r="Y105" s="972">
        <f t="shared" si="16"/>
        <v>90</v>
      </c>
      <c r="Z105" s="971">
        <f t="shared" si="13"/>
        <v>0</v>
      </c>
    </row>
    <row r="106" spans="1:26" ht="15" customHeight="1" x14ac:dyDescent="0.2">
      <c r="A106" s="59"/>
      <c r="B106" s="59"/>
      <c r="C106" s="29" t="s">
        <v>206</v>
      </c>
      <c r="D106" s="63">
        <f>SUM(D104*0.4)</f>
        <v>60</v>
      </c>
      <c r="E106" s="71"/>
      <c r="F106" s="71"/>
      <c r="G106" s="65"/>
      <c r="H106" s="65"/>
      <c r="I106" s="70"/>
      <c r="J106" s="65"/>
      <c r="K106" s="72"/>
      <c r="L106" s="8"/>
      <c r="M106" s="8"/>
      <c r="N106" s="10">
        <v>20</v>
      </c>
      <c r="O106" s="76">
        <v>20</v>
      </c>
      <c r="P106" s="76">
        <v>20</v>
      </c>
      <c r="Q106" s="76"/>
      <c r="R106" s="76"/>
      <c r="S106" s="77"/>
      <c r="V106" s="443"/>
      <c r="X106" s="10"/>
      <c r="Y106" s="972">
        <f t="shared" si="16"/>
        <v>60</v>
      </c>
      <c r="Z106" s="971">
        <f t="shared" si="13"/>
        <v>0</v>
      </c>
    </row>
    <row r="107" spans="1:26" ht="15" customHeight="1" x14ac:dyDescent="0.2">
      <c r="A107" s="59"/>
      <c r="B107" s="59"/>
      <c r="C107" s="59"/>
      <c r="D107" s="63"/>
      <c r="E107" s="71"/>
      <c r="F107" s="71"/>
      <c r="G107" s="65"/>
      <c r="H107" s="65"/>
      <c r="I107" s="70"/>
      <c r="J107" s="65"/>
      <c r="K107" s="72"/>
      <c r="N107" s="77"/>
      <c r="O107" s="76"/>
      <c r="P107" s="76"/>
      <c r="Q107" s="76"/>
      <c r="R107" s="76"/>
      <c r="S107" s="77"/>
      <c r="V107" s="443"/>
      <c r="X107" s="10"/>
      <c r="Y107" s="972">
        <f t="shared" si="16"/>
        <v>0</v>
      </c>
      <c r="Z107" s="971">
        <f t="shared" si="13"/>
        <v>0</v>
      </c>
    </row>
    <row r="108" spans="1:26" ht="15" customHeight="1" x14ac:dyDescent="0.2">
      <c r="A108" s="29" t="s">
        <v>64</v>
      </c>
      <c r="B108" s="29" t="s">
        <v>199</v>
      </c>
      <c r="C108" s="56" t="s">
        <v>566</v>
      </c>
      <c r="D108" s="171">
        <v>50</v>
      </c>
      <c r="E108" s="172"/>
      <c r="F108" s="98"/>
      <c r="G108" s="54"/>
      <c r="H108" s="54"/>
      <c r="I108" s="40"/>
      <c r="J108" s="39"/>
      <c r="K108" s="54"/>
      <c r="L108" s="55"/>
      <c r="M108" s="55">
        <f t="shared" ref="M108:N108" si="20">SUM(M109:M110)</f>
        <v>25</v>
      </c>
      <c r="N108" s="78">
        <f t="shared" si="20"/>
        <v>25</v>
      </c>
      <c r="O108" s="41"/>
      <c r="P108" s="55"/>
      <c r="Q108" s="55"/>
      <c r="R108" s="55"/>
      <c r="S108" s="78"/>
      <c r="V108" s="443"/>
      <c r="X108" s="10"/>
      <c r="Y108" s="972">
        <f t="shared" si="16"/>
        <v>50</v>
      </c>
      <c r="Z108" s="971">
        <f t="shared" si="13"/>
        <v>0</v>
      </c>
    </row>
    <row r="109" spans="1:26" ht="15" customHeight="1" x14ac:dyDescent="0.2">
      <c r="A109" s="59"/>
      <c r="B109" s="59"/>
      <c r="C109" s="96" t="s">
        <v>208</v>
      </c>
      <c r="D109" s="63">
        <f>SUM(D108-D110)</f>
        <v>30</v>
      </c>
      <c r="E109" s="71"/>
      <c r="F109" s="71"/>
      <c r="G109" s="65"/>
      <c r="H109" s="65"/>
      <c r="I109" s="70"/>
      <c r="J109" s="65"/>
      <c r="K109" s="72"/>
      <c r="M109" s="74">
        <v>15</v>
      </c>
      <c r="N109" s="77">
        <v>15</v>
      </c>
      <c r="O109" s="76"/>
      <c r="P109" s="76"/>
      <c r="Q109" s="76"/>
      <c r="R109" s="76"/>
      <c r="S109" s="77"/>
      <c r="V109" s="443"/>
      <c r="X109" s="10"/>
      <c r="Y109" s="972">
        <f t="shared" si="16"/>
        <v>30</v>
      </c>
      <c r="Z109" s="971">
        <f t="shared" si="13"/>
        <v>0</v>
      </c>
    </row>
    <row r="110" spans="1:26" ht="15" customHeight="1" x14ac:dyDescent="0.2">
      <c r="A110" s="59"/>
      <c r="B110" s="59"/>
      <c r="C110" s="96" t="s">
        <v>209</v>
      </c>
      <c r="D110" s="63">
        <f>SUM(D108*0.4)</f>
        <v>20</v>
      </c>
      <c r="E110" s="71"/>
      <c r="F110" s="71"/>
      <c r="G110" s="65"/>
      <c r="H110" s="65"/>
      <c r="I110" s="70"/>
      <c r="J110" s="65"/>
      <c r="K110" s="72"/>
      <c r="M110" s="74">
        <v>10</v>
      </c>
      <c r="N110" s="77">
        <v>10</v>
      </c>
      <c r="O110" s="76"/>
      <c r="P110" s="76"/>
      <c r="Q110" s="76"/>
      <c r="R110" s="76"/>
      <c r="S110" s="77"/>
      <c r="V110" s="443"/>
      <c r="X110" s="10"/>
      <c r="Y110" s="972">
        <f t="shared" si="16"/>
        <v>20</v>
      </c>
      <c r="Z110" s="971">
        <f t="shared" si="13"/>
        <v>0</v>
      </c>
    </row>
    <row r="111" spans="1:26" ht="15" customHeight="1" x14ac:dyDescent="0.2">
      <c r="A111" s="59"/>
      <c r="B111" s="59"/>
      <c r="C111" s="59"/>
      <c r="D111" s="63"/>
      <c r="E111" s="71"/>
      <c r="F111" s="71"/>
      <c r="G111" s="65"/>
      <c r="H111" s="65"/>
      <c r="I111" s="70"/>
      <c r="J111" s="65"/>
      <c r="K111" s="72"/>
      <c r="N111" s="77"/>
      <c r="O111" s="76"/>
      <c r="P111" s="76"/>
      <c r="Q111" s="76"/>
      <c r="R111" s="76"/>
      <c r="S111" s="77"/>
      <c r="V111" s="443"/>
      <c r="X111" s="10"/>
      <c r="Y111" s="972">
        <f t="shared" si="16"/>
        <v>0</v>
      </c>
      <c r="Z111" s="971">
        <f t="shared" si="13"/>
        <v>0</v>
      </c>
    </row>
    <row r="112" spans="1:26" ht="15" customHeight="1" x14ac:dyDescent="0.2">
      <c r="A112" s="29" t="s">
        <v>80</v>
      </c>
      <c r="B112" s="29" t="s">
        <v>199</v>
      </c>
      <c r="C112" s="29" t="s">
        <v>567</v>
      </c>
      <c r="D112" s="37">
        <v>100</v>
      </c>
      <c r="E112" s="71"/>
      <c r="F112" s="71"/>
      <c r="G112" s="65"/>
      <c r="H112" s="65"/>
      <c r="I112" s="73"/>
      <c r="J112" s="65"/>
      <c r="K112" s="72"/>
      <c r="M112" s="55">
        <f t="shared" ref="M112:N112" si="21">SUM(M113:M114)</f>
        <v>50</v>
      </c>
      <c r="N112" s="78">
        <f t="shared" si="21"/>
        <v>50</v>
      </c>
      <c r="O112" s="76"/>
      <c r="P112" s="76"/>
      <c r="Q112" s="76"/>
      <c r="R112" s="76"/>
      <c r="S112" s="75"/>
      <c r="V112" s="443"/>
      <c r="X112" s="10"/>
      <c r="Y112" s="972">
        <f t="shared" si="16"/>
        <v>100</v>
      </c>
      <c r="Z112" s="971">
        <f t="shared" si="13"/>
        <v>0</v>
      </c>
    </row>
    <row r="113" spans="1:26" ht="15" customHeight="1" x14ac:dyDescent="0.2">
      <c r="A113" s="59"/>
      <c r="B113" s="59"/>
      <c r="C113" s="29" t="s">
        <v>565</v>
      </c>
      <c r="D113" s="63">
        <f>SUM(D112-D114)</f>
        <v>60</v>
      </c>
      <c r="E113" s="71"/>
      <c r="F113" s="71"/>
      <c r="G113" s="65"/>
      <c r="H113" s="65"/>
      <c r="I113" s="70"/>
      <c r="J113" s="65"/>
      <c r="K113" s="72"/>
      <c r="M113" s="74">
        <v>30</v>
      </c>
      <c r="N113" s="77">
        <v>30</v>
      </c>
      <c r="O113" s="76"/>
      <c r="P113" s="76"/>
      <c r="Q113" s="76"/>
      <c r="R113" s="76"/>
      <c r="S113" s="77"/>
      <c r="V113" s="443"/>
      <c r="X113" s="10"/>
      <c r="Y113" s="972">
        <f t="shared" si="16"/>
        <v>60</v>
      </c>
      <c r="Z113" s="971">
        <f t="shared" si="13"/>
        <v>0</v>
      </c>
    </row>
    <row r="114" spans="1:26" ht="15" customHeight="1" x14ac:dyDescent="0.2">
      <c r="A114" s="59"/>
      <c r="B114" s="59"/>
      <c r="C114" s="29" t="s">
        <v>210</v>
      </c>
      <c r="D114" s="63">
        <f>SUM(D112*0.4)</f>
        <v>40</v>
      </c>
      <c r="E114" s="71"/>
      <c r="F114" s="71"/>
      <c r="G114" s="65"/>
      <c r="H114" s="65"/>
      <c r="I114" s="70"/>
      <c r="J114" s="65"/>
      <c r="K114" s="72"/>
      <c r="M114" s="74">
        <v>20</v>
      </c>
      <c r="N114" s="77">
        <v>20</v>
      </c>
      <c r="O114" s="76"/>
      <c r="P114" s="76"/>
      <c r="Q114" s="76"/>
      <c r="R114" s="76"/>
      <c r="S114" s="77"/>
      <c r="V114" s="443"/>
      <c r="X114" s="10"/>
      <c r="Y114" s="972">
        <f t="shared" si="16"/>
        <v>40</v>
      </c>
      <c r="Z114" s="971">
        <f t="shared" si="13"/>
        <v>0</v>
      </c>
    </row>
    <row r="115" spans="1:26" ht="15" customHeight="1" x14ac:dyDescent="0.2">
      <c r="A115" s="59"/>
      <c r="B115" s="59"/>
      <c r="C115" s="59"/>
      <c r="D115" s="63"/>
      <c r="E115" s="71"/>
      <c r="F115" s="71"/>
      <c r="G115" s="65"/>
      <c r="H115" s="65"/>
      <c r="I115" s="70"/>
      <c r="J115" s="65"/>
      <c r="K115" s="72"/>
      <c r="N115" s="77"/>
      <c r="O115" s="76"/>
      <c r="P115" s="76"/>
      <c r="Q115" s="76"/>
      <c r="R115" s="76"/>
      <c r="S115" s="77"/>
      <c r="V115" s="443"/>
      <c r="X115" s="10"/>
      <c r="Y115" s="972">
        <f t="shared" si="16"/>
        <v>0</v>
      </c>
      <c r="Z115" s="971">
        <f t="shared" si="13"/>
        <v>0</v>
      </c>
    </row>
    <row r="116" spans="1:26" ht="15" customHeight="1" x14ac:dyDescent="0.2">
      <c r="A116" s="29" t="s">
        <v>164</v>
      </c>
      <c r="B116" s="29" t="s">
        <v>199</v>
      </c>
      <c r="C116" s="20" t="s">
        <v>163</v>
      </c>
      <c r="D116" s="37">
        <v>50</v>
      </c>
      <c r="E116" s="99"/>
      <c r="F116" s="71"/>
      <c r="G116" s="65"/>
      <c r="H116" s="65"/>
      <c r="I116" s="73"/>
      <c r="J116" s="72"/>
      <c r="K116" s="72"/>
      <c r="N116" s="78">
        <v>25</v>
      </c>
      <c r="O116" s="55">
        <v>25</v>
      </c>
      <c r="P116" s="76"/>
      <c r="Q116" s="76"/>
      <c r="R116" s="76"/>
      <c r="S116" s="75"/>
      <c r="V116" s="443"/>
      <c r="X116" s="10"/>
      <c r="Y116" s="972">
        <f t="shared" si="16"/>
        <v>50</v>
      </c>
      <c r="Z116" s="971">
        <f t="shared" si="13"/>
        <v>0</v>
      </c>
    </row>
    <row r="117" spans="1:26" ht="15" customHeight="1" x14ac:dyDescent="0.2">
      <c r="A117" s="29"/>
      <c r="B117" s="29"/>
      <c r="C117" s="29" t="s">
        <v>202</v>
      </c>
      <c r="D117" s="68">
        <f>SUM(D116-D118)</f>
        <v>35</v>
      </c>
      <c r="E117" s="71"/>
      <c r="F117" s="71"/>
      <c r="G117" s="65"/>
      <c r="H117" s="65"/>
      <c r="I117" s="70"/>
      <c r="J117" s="65"/>
      <c r="K117" s="72"/>
      <c r="N117" s="77">
        <v>17</v>
      </c>
      <c r="O117" s="76">
        <v>18</v>
      </c>
      <c r="P117" s="76"/>
      <c r="Q117" s="76"/>
      <c r="R117" s="76"/>
      <c r="S117" s="77"/>
      <c r="V117" s="443"/>
      <c r="X117" s="10"/>
      <c r="Y117" s="972">
        <f t="shared" si="16"/>
        <v>35</v>
      </c>
      <c r="Z117" s="971">
        <f t="shared" si="13"/>
        <v>0</v>
      </c>
    </row>
    <row r="118" spans="1:26" ht="15" customHeight="1" x14ac:dyDescent="0.2">
      <c r="A118" s="29"/>
      <c r="B118" s="29"/>
      <c r="C118" s="29" t="s">
        <v>203</v>
      </c>
      <c r="D118" s="68">
        <f>SUM(D116*0.3)</f>
        <v>15</v>
      </c>
      <c r="E118" s="71"/>
      <c r="F118" s="71"/>
      <c r="G118" s="65"/>
      <c r="H118" s="65"/>
      <c r="I118" s="70"/>
      <c r="J118" s="65"/>
      <c r="K118" s="72"/>
      <c r="N118" s="77">
        <v>7</v>
      </c>
      <c r="O118" s="76">
        <v>8</v>
      </c>
      <c r="P118" s="76"/>
      <c r="Q118" s="76"/>
      <c r="R118" s="76"/>
      <c r="S118" s="77"/>
      <c r="V118" s="443"/>
      <c r="X118" s="10"/>
      <c r="Y118" s="972">
        <f t="shared" si="16"/>
        <v>15</v>
      </c>
      <c r="Z118" s="971">
        <f t="shared" si="13"/>
        <v>0</v>
      </c>
    </row>
    <row r="119" spans="1:26" ht="15" customHeight="1" x14ac:dyDescent="0.2">
      <c r="A119" s="29"/>
      <c r="B119" s="29"/>
      <c r="C119" s="29"/>
      <c r="D119" s="68"/>
      <c r="E119" s="71"/>
      <c r="F119" s="71"/>
      <c r="G119" s="65"/>
      <c r="H119" s="65"/>
      <c r="I119" s="70"/>
      <c r="J119" s="65"/>
      <c r="K119" s="72"/>
      <c r="N119" s="77"/>
      <c r="O119" s="76"/>
      <c r="P119" s="76"/>
      <c r="Q119" s="76"/>
      <c r="R119" s="76"/>
      <c r="S119" s="77"/>
      <c r="V119" s="443"/>
      <c r="X119" s="10"/>
      <c r="Y119" s="972">
        <f t="shared" si="16"/>
        <v>0</v>
      </c>
      <c r="Z119" s="971">
        <f t="shared" si="13"/>
        <v>0</v>
      </c>
    </row>
    <row r="120" spans="1:26" ht="15" customHeight="1" x14ac:dyDescent="0.2">
      <c r="A120" s="29" t="s">
        <v>165</v>
      </c>
      <c r="B120" s="29" t="s">
        <v>199</v>
      </c>
      <c r="C120" s="20" t="s">
        <v>166</v>
      </c>
      <c r="D120" s="58">
        <v>40</v>
      </c>
      <c r="E120" s="102"/>
      <c r="F120" s="71"/>
      <c r="G120" s="65"/>
      <c r="H120" s="65"/>
      <c r="I120" s="70"/>
      <c r="J120" s="72"/>
      <c r="K120" s="72"/>
      <c r="N120" s="43">
        <v>20</v>
      </c>
      <c r="O120" s="55">
        <v>20</v>
      </c>
      <c r="P120" s="76"/>
      <c r="Q120" s="76"/>
      <c r="R120" s="76"/>
      <c r="S120" s="77"/>
      <c r="V120" s="443"/>
      <c r="X120" s="10"/>
      <c r="Y120" s="972">
        <f t="shared" si="16"/>
        <v>40</v>
      </c>
      <c r="Z120" s="971">
        <f t="shared" si="13"/>
        <v>0</v>
      </c>
    </row>
    <row r="121" spans="1:26" ht="15" customHeight="1" x14ac:dyDescent="0.2">
      <c r="A121" s="59"/>
      <c r="B121" s="59"/>
      <c r="C121" s="29" t="s">
        <v>204</v>
      </c>
      <c r="D121" s="63">
        <v>26</v>
      </c>
      <c r="E121" s="71"/>
      <c r="F121" s="71"/>
      <c r="G121" s="65"/>
      <c r="H121" s="65"/>
      <c r="I121" s="70"/>
      <c r="J121" s="65"/>
      <c r="K121" s="72"/>
      <c r="N121" s="77">
        <v>13</v>
      </c>
      <c r="O121" s="76">
        <v>13</v>
      </c>
      <c r="P121" s="76"/>
      <c r="Q121" s="76"/>
      <c r="R121" s="76"/>
      <c r="S121" s="77"/>
      <c r="V121" s="443"/>
      <c r="X121" s="10"/>
      <c r="Y121" s="972">
        <f t="shared" si="16"/>
        <v>26</v>
      </c>
      <c r="Z121" s="971">
        <f t="shared" si="13"/>
        <v>0</v>
      </c>
    </row>
    <row r="122" spans="1:26" ht="12" x14ac:dyDescent="0.2">
      <c r="A122" s="59"/>
      <c r="B122" s="59"/>
      <c r="C122" s="29" t="s">
        <v>205</v>
      </c>
      <c r="D122" s="63">
        <v>14</v>
      </c>
      <c r="E122" s="71"/>
      <c r="F122" s="71"/>
      <c r="G122" s="65"/>
      <c r="H122" s="65"/>
      <c r="I122" s="70"/>
      <c r="J122" s="65"/>
      <c r="K122" s="72"/>
      <c r="N122" s="77">
        <v>7</v>
      </c>
      <c r="O122" s="76">
        <v>7</v>
      </c>
      <c r="P122" s="76"/>
      <c r="Q122" s="76"/>
      <c r="R122" s="76"/>
      <c r="S122" s="77"/>
      <c r="V122" s="443"/>
      <c r="X122" s="10"/>
      <c r="Y122" s="972">
        <f t="shared" si="16"/>
        <v>14</v>
      </c>
      <c r="Z122" s="971">
        <f t="shared" si="13"/>
        <v>0</v>
      </c>
    </row>
    <row r="123" spans="1:26" ht="12" x14ac:dyDescent="0.2">
      <c r="A123" s="29"/>
      <c r="B123" s="29"/>
      <c r="C123" s="29"/>
      <c r="D123" s="68"/>
      <c r="E123" s="71"/>
      <c r="F123" s="71"/>
      <c r="G123" s="65"/>
      <c r="H123" s="65"/>
      <c r="I123" s="70"/>
      <c r="J123" s="65"/>
      <c r="K123" s="72"/>
      <c r="N123" s="77"/>
      <c r="O123" s="76"/>
      <c r="P123" s="76"/>
      <c r="Q123" s="76"/>
      <c r="R123" s="76"/>
      <c r="S123" s="77"/>
      <c r="V123" s="443"/>
      <c r="X123" s="10"/>
      <c r="Y123" s="972">
        <f t="shared" si="16"/>
        <v>0</v>
      </c>
      <c r="Z123" s="971">
        <f t="shared" si="13"/>
        <v>0</v>
      </c>
    </row>
    <row r="124" spans="1:26" ht="12" x14ac:dyDescent="0.2">
      <c r="A124" s="29" t="s">
        <v>435</v>
      </c>
      <c r="B124" s="29" t="s">
        <v>199</v>
      </c>
      <c r="C124" s="20" t="s">
        <v>304</v>
      </c>
      <c r="D124" s="37">
        <v>100</v>
      </c>
      <c r="E124" s="71"/>
      <c r="F124" s="71"/>
      <c r="G124" s="65"/>
      <c r="H124" s="39"/>
      <c r="I124" s="72"/>
      <c r="J124" s="218"/>
      <c r="K124" s="72"/>
      <c r="L124" s="53">
        <f>SUM(L125:L126)</f>
        <v>35</v>
      </c>
      <c r="M124" s="53">
        <f>SUM(M125:M126)</f>
        <v>35</v>
      </c>
      <c r="N124" s="53">
        <f>SUM(N125:N126)</f>
        <v>30</v>
      </c>
      <c r="O124" s="215"/>
      <c r="P124" s="76"/>
      <c r="Q124" s="76"/>
      <c r="R124" s="76"/>
      <c r="S124" s="77"/>
      <c r="V124" s="443"/>
      <c r="X124" s="10"/>
      <c r="Y124" s="972">
        <f t="shared" si="16"/>
        <v>100</v>
      </c>
      <c r="Z124" s="971">
        <f t="shared" si="13"/>
        <v>0</v>
      </c>
    </row>
    <row r="125" spans="1:26" ht="12" x14ac:dyDescent="0.2">
      <c r="A125" s="29"/>
      <c r="B125" s="29"/>
      <c r="C125" s="29" t="s">
        <v>306</v>
      </c>
      <c r="D125" s="68">
        <f>SUM(D124-D126)</f>
        <v>70</v>
      </c>
      <c r="E125" s="71"/>
      <c r="F125" s="71"/>
      <c r="G125" s="65"/>
      <c r="H125" s="65"/>
      <c r="I125" s="72"/>
      <c r="J125" s="218"/>
      <c r="K125" s="72"/>
      <c r="L125" s="71">
        <v>25</v>
      </c>
      <c r="M125" s="71">
        <v>25</v>
      </c>
      <c r="N125" s="71">
        <v>20</v>
      </c>
      <c r="O125" s="215"/>
      <c r="P125" s="76"/>
      <c r="Q125" s="76"/>
      <c r="R125" s="76"/>
      <c r="S125" s="77"/>
      <c r="V125" s="443"/>
      <c r="X125" s="10"/>
      <c r="Y125" s="972">
        <f t="shared" si="16"/>
        <v>70</v>
      </c>
      <c r="Z125" s="971">
        <f t="shared" si="13"/>
        <v>0</v>
      </c>
    </row>
    <row r="126" spans="1:26" ht="12" x14ac:dyDescent="0.2">
      <c r="A126" s="29"/>
      <c r="B126" s="29"/>
      <c r="C126" s="29" t="s">
        <v>307</v>
      </c>
      <c r="D126" s="68">
        <f>SUM(D124*0.3)</f>
        <v>30</v>
      </c>
      <c r="E126" s="71"/>
      <c r="F126" s="71"/>
      <c r="G126" s="65"/>
      <c r="H126" s="65"/>
      <c r="I126" s="72"/>
      <c r="J126" s="218"/>
      <c r="K126" s="72"/>
      <c r="L126" s="71">
        <v>10</v>
      </c>
      <c r="M126" s="71">
        <v>10</v>
      </c>
      <c r="N126" s="71">
        <v>10</v>
      </c>
      <c r="O126" s="215"/>
      <c r="P126" s="76"/>
      <c r="Q126" s="76"/>
      <c r="R126" s="76"/>
      <c r="S126" s="77"/>
      <c r="V126" s="443"/>
      <c r="X126" s="10"/>
      <c r="Y126" s="972">
        <f t="shared" si="16"/>
        <v>30</v>
      </c>
      <c r="Z126" s="971">
        <f t="shared" si="13"/>
        <v>0</v>
      </c>
    </row>
    <row r="127" spans="1:26" ht="12" x14ac:dyDescent="0.2">
      <c r="A127" s="29"/>
      <c r="B127" s="29"/>
      <c r="C127" s="29"/>
      <c r="D127" s="68"/>
      <c r="E127" s="71"/>
      <c r="F127" s="71"/>
      <c r="G127" s="65"/>
      <c r="H127" s="65"/>
      <c r="I127" s="70"/>
      <c r="J127" s="65"/>
      <c r="K127" s="72"/>
      <c r="N127" s="77"/>
      <c r="O127" s="76"/>
      <c r="P127" s="76"/>
      <c r="Q127" s="76"/>
      <c r="R127" s="76"/>
      <c r="S127" s="77"/>
      <c r="V127" s="443"/>
      <c r="X127" s="10"/>
      <c r="Y127" s="972">
        <f t="shared" si="16"/>
        <v>0</v>
      </c>
      <c r="Z127" s="971">
        <f t="shared" si="13"/>
        <v>0</v>
      </c>
    </row>
    <row r="128" spans="1:26" ht="15" customHeight="1" x14ac:dyDescent="0.2">
      <c r="A128" s="59" t="s">
        <v>434</v>
      </c>
      <c r="B128" s="59" t="s">
        <v>199</v>
      </c>
      <c r="C128" s="60" t="s">
        <v>305</v>
      </c>
      <c r="D128" s="61">
        <v>150</v>
      </c>
      <c r="E128" s="71"/>
      <c r="F128" s="71"/>
      <c r="G128" s="65"/>
      <c r="H128" s="65"/>
      <c r="I128" s="70"/>
      <c r="J128" s="65"/>
      <c r="K128" s="72"/>
      <c r="L128" s="55">
        <v>50</v>
      </c>
      <c r="M128" s="55">
        <v>50</v>
      </c>
      <c r="N128" s="43">
        <v>50</v>
      </c>
      <c r="O128" s="76"/>
      <c r="P128" s="76"/>
      <c r="Q128" s="76"/>
      <c r="R128" s="76"/>
      <c r="S128" s="77"/>
      <c r="V128" s="443"/>
      <c r="X128" s="10"/>
      <c r="Y128" s="972">
        <f t="shared" si="16"/>
        <v>150</v>
      </c>
      <c r="Z128" s="971">
        <f t="shared" si="13"/>
        <v>0</v>
      </c>
    </row>
    <row r="129" spans="1:26" ht="15" customHeight="1" x14ac:dyDescent="0.2">
      <c r="A129" s="29"/>
      <c r="B129" s="29"/>
      <c r="C129" s="59" t="s">
        <v>308</v>
      </c>
      <c r="D129" s="68">
        <f>SUM(D128-D130)</f>
        <v>105</v>
      </c>
      <c r="E129" s="71"/>
      <c r="F129" s="71"/>
      <c r="G129" s="65"/>
      <c r="H129" s="65"/>
      <c r="I129" s="70"/>
      <c r="J129" s="65"/>
      <c r="K129" s="72"/>
      <c r="L129" s="74">
        <f>SUM(L128-L130)</f>
        <v>35</v>
      </c>
      <c r="M129" s="74">
        <f t="shared" ref="M129:N129" si="22">SUM(M128-M130)</f>
        <v>35</v>
      </c>
      <c r="N129" s="77">
        <f t="shared" si="22"/>
        <v>35</v>
      </c>
      <c r="O129" s="76"/>
      <c r="P129" s="76"/>
      <c r="Q129" s="76"/>
      <c r="R129" s="76"/>
      <c r="S129" s="77"/>
      <c r="V129" s="443"/>
      <c r="X129" s="10"/>
      <c r="Y129" s="972">
        <f t="shared" si="16"/>
        <v>105</v>
      </c>
      <c r="Z129" s="971">
        <f t="shared" si="13"/>
        <v>0</v>
      </c>
    </row>
    <row r="130" spans="1:26" ht="15" customHeight="1" x14ac:dyDescent="0.2">
      <c r="A130" s="29"/>
      <c r="B130" s="29"/>
      <c r="C130" s="59" t="s">
        <v>309</v>
      </c>
      <c r="D130" s="68">
        <f>SUM(D128*0.3)</f>
        <v>45</v>
      </c>
      <c r="E130" s="71"/>
      <c r="F130" s="71"/>
      <c r="G130" s="65"/>
      <c r="H130" s="65"/>
      <c r="I130" s="70"/>
      <c r="J130" s="65"/>
      <c r="K130" s="72"/>
      <c r="L130" s="74">
        <f>SUM(L128*0.3)</f>
        <v>15</v>
      </c>
      <c r="M130" s="74">
        <f t="shared" ref="M130:N130" si="23">SUM(M128*0.3)</f>
        <v>15</v>
      </c>
      <c r="N130" s="77">
        <f t="shared" si="23"/>
        <v>15</v>
      </c>
      <c r="O130" s="76"/>
      <c r="P130" s="76"/>
      <c r="Q130" s="76"/>
      <c r="R130" s="76"/>
      <c r="S130" s="77"/>
      <c r="V130" s="443"/>
      <c r="X130" s="10"/>
      <c r="Y130" s="972">
        <f t="shared" si="16"/>
        <v>45</v>
      </c>
      <c r="Z130" s="971">
        <f t="shared" si="13"/>
        <v>0</v>
      </c>
    </row>
    <row r="131" spans="1:26" ht="15" customHeight="1" x14ac:dyDescent="0.2">
      <c r="A131" s="29"/>
      <c r="B131" s="29"/>
      <c r="C131" s="29"/>
      <c r="D131" s="68"/>
      <c r="E131" s="71"/>
      <c r="F131" s="71"/>
      <c r="G131" s="65"/>
      <c r="H131" s="65"/>
      <c r="I131" s="70"/>
      <c r="J131" s="65"/>
      <c r="K131" s="72"/>
      <c r="N131" s="77"/>
      <c r="O131" s="76"/>
      <c r="P131" s="76"/>
      <c r="Q131" s="76"/>
      <c r="R131" s="76"/>
      <c r="S131" s="77"/>
      <c r="V131" s="443"/>
      <c r="X131" s="10"/>
      <c r="Y131" s="972">
        <f t="shared" si="16"/>
        <v>0</v>
      </c>
      <c r="Z131" s="971">
        <f t="shared" ref="Z131:Z155" si="24">SUM(Y131-D131)</f>
        <v>0</v>
      </c>
    </row>
    <row r="132" spans="1:26" ht="15" customHeight="1" x14ac:dyDescent="0.2">
      <c r="A132" s="955" t="s">
        <v>445</v>
      </c>
      <c r="B132" s="955" t="s">
        <v>457</v>
      </c>
      <c r="C132" s="905" t="s">
        <v>436</v>
      </c>
      <c r="D132" s="908">
        <v>100</v>
      </c>
      <c r="E132" s="71"/>
      <c r="F132" s="71"/>
      <c r="G132" s="65"/>
      <c r="H132" s="65"/>
      <c r="I132" s="70"/>
      <c r="J132" s="969">
        <f>SUM(J133:J134)</f>
        <v>50</v>
      </c>
      <c r="K132" s="969">
        <f>SUM(K133:K134)</f>
        <v>50</v>
      </c>
      <c r="L132" s="919"/>
      <c r="M132" s="919"/>
      <c r="N132" s="77"/>
      <c r="O132" s="76"/>
      <c r="P132" s="76"/>
      <c r="Q132" s="76"/>
      <c r="R132" s="76"/>
      <c r="S132" s="77"/>
      <c r="V132" s="443"/>
      <c r="X132" s="10"/>
      <c r="Y132" s="972">
        <f t="shared" si="16"/>
        <v>100</v>
      </c>
      <c r="Z132" s="971">
        <f t="shared" si="24"/>
        <v>0</v>
      </c>
    </row>
    <row r="133" spans="1:26" ht="15" customHeight="1" x14ac:dyDescent="0.2">
      <c r="A133" s="29"/>
      <c r="B133" s="29"/>
      <c r="C133" s="906" t="s">
        <v>437</v>
      </c>
      <c r="D133" s="907">
        <f>SUM(D132-D134)</f>
        <v>70</v>
      </c>
      <c r="E133" s="71"/>
      <c r="F133" s="71"/>
      <c r="G133" s="65"/>
      <c r="H133" s="65"/>
      <c r="I133" s="70"/>
      <c r="J133" s="969">
        <v>35</v>
      </c>
      <c r="K133" s="969">
        <v>35</v>
      </c>
      <c r="L133" s="919"/>
      <c r="M133" s="919"/>
      <c r="N133" s="77"/>
      <c r="O133" s="76"/>
      <c r="P133" s="76"/>
      <c r="Q133" s="76"/>
      <c r="R133" s="76"/>
      <c r="S133" s="77"/>
      <c r="V133" s="443"/>
      <c r="X133" s="10"/>
      <c r="Y133" s="972">
        <f t="shared" si="16"/>
        <v>70</v>
      </c>
      <c r="Z133" s="971">
        <f t="shared" si="24"/>
        <v>0</v>
      </c>
    </row>
    <row r="134" spans="1:26" ht="15" customHeight="1" x14ac:dyDescent="0.2">
      <c r="A134" s="29"/>
      <c r="B134" s="29"/>
      <c r="C134" s="906" t="s">
        <v>438</v>
      </c>
      <c r="D134" s="907">
        <f>SUM(D132)*0.3</f>
        <v>30</v>
      </c>
      <c r="E134" s="71"/>
      <c r="F134" s="71"/>
      <c r="G134" s="65"/>
      <c r="H134" s="65"/>
      <c r="I134" s="70"/>
      <c r="J134" s="969">
        <v>15</v>
      </c>
      <c r="K134" s="969">
        <v>15</v>
      </c>
      <c r="L134" s="919"/>
      <c r="M134" s="919"/>
      <c r="N134" s="77"/>
      <c r="O134" s="76"/>
      <c r="P134" s="76"/>
      <c r="Q134" s="76"/>
      <c r="R134" s="76"/>
      <c r="S134" s="77"/>
      <c r="V134" s="443"/>
      <c r="X134" s="10"/>
      <c r="Y134" s="972">
        <f t="shared" si="16"/>
        <v>30</v>
      </c>
      <c r="Z134" s="971">
        <f t="shared" si="24"/>
        <v>0</v>
      </c>
    </row>
    <row r="135" spans="1:26" ht="15" customHeight="1" x14ac:dyDescent="0.2">
      <c r="A135" s="29"/>
      <c r="B135" s="29"/>
      <c r="C135" s="29"/>
      <c r="D135" s="68"/>
      <c r="E135" s="71"/>
      <c r="F135" s="71"/>
      <c r="G135" s="65"/>
      <c r="H135" s="65"/>
      <c r="I135" s="70"/>
      <c r="J135" s="65"/>
      <c r="K135" s="72"/>
      <c r="N135" s="77"/>
      <c r="O135" s="76"/>
      <c r="P135" s="76"/>
      <c r="Q135" s="76"/>
      <c r="R135" s="76"/>
      <c r="S135" s="77"/>
      <c r="V135" s="443"/>
      <c r="X135" s="10"/>
      <c r="Y135" s="972">
        <f t="shared" si="16"/>
        <v>0</v>
      </c>
      <c r="Z135" s="971">
        <f t="shared" si="24"/>
        <v>0</v>
      </c>
    </row>
    <row r="136" spans="1:26" ht="15" customHeight="1" x14ac:dyDescent="0.2">
      <c r="A136" s="81"/>
      <c r="B136" s="29" t="s">
        <v>154</v>
      </c>
      <c r="C136" s="81" t="s">
        <v>153</v>
      </c>
      <c r="D136" s="68">
        <v>11</v>
      </c>
      <c r="E136" s="71"/>
      <c r="G136" s="72"/>
      <c r="H136" s="72"/>
      <c r="I136" s="70"/>
      <c r="J136" s="39"/>
      <c r="K136" s="72">
        <v>11</v>
      </c>
      <c r="M136" s="55"/>
      <c r="N136" s="43"/>
      <c r="O136" s="41"/>
      <c r="P136" s="55"/>
      <c r="Q136" s="55"/>
      <c r="R136" s="55"/>
      <c r="S136" s="43"/>
      <c r="V136" s="443"/>
      <c r="X136" s="10"/>
      <c r="Y136" s="972">
        <f t="shared" si="16"/>
        <v>11</v>
      </c>
      <c r="Z136" s="971">
        <f t="shared" si="24"/>
        <v>0</v>
      </c>
    </row>
    <row r="137" spans="1:26" ht="15" customHeight="1" x14ac:dyDescent="0.2">
      <c r="A137" s="29" t="s">
        <v>160</v>
      </c>
      <c r="B137" s="29"/>
      <c r="C137" s="29" t="s">
        <v>162</v>
      </c>
      <c r="D137" s="101">
        <v>15</v>
      </c>
      <c r="E137" s="53"/>
      <c r="F137" s="53"/>
      <c r="G137" s="39"/>
      <c r="H137" s="65">
        <v>15</v>
      </c>
      <c r="I137" s="70"/>
      <c r="J137" s="65"/>
      <c r="K137" s="65"/>
      <c r="L137" s="76"/>
      <c r="M137" s="76"/>
      <c r="N137" s="77"/>
      <c r="O137" s="76"/>
      <c r="P137" s="76"/>
      <c r="Q137" s="88"/>
      <c r="R137" s="88"/>
      <c r="S137" s="94"/>
      <c r="V137" s="443"/>
      <c r="X137" s="10"/>
      <c r="Y137" s="972">
        <f t="shared" ref="Y137:Y155" si="25">SUM(E137:V137)</f>
        <v>15</v>
      </c>
      <c r="Z137" s="971">
        <f t="shared" si="24"/>
        <v>0</v>
      </c>
    </row>
    <row r="138" spans="1:26" ht="15" customHeight="1" x14ac:dyDescent="0.2">
      <c r="A138" s="29" t="s">
        <v>160</v>
      </c>
      <c r="B138" s="29"/>
      <c r="C138" s="29" t="s">
        <v>158</v>
      </c>
      <c r="D138" s="101">
        <v>27</v>
      </c>
      <c r="E138" s="53"/>
      <c r="F138" s="53"/>
      <c r="G138" s="39"/>
      <c r="H138" s="65"/>
      <c r="I138" s="70"/>
      <c r="J138" s="65"/>
      <c r="K138" s="65">
        <v>5</v>
      </c>
      <c r="L138" s="76">
        <v>5</v>
      </c>
      <c r="M138" s="76">
        <v>5</v>
      </c>
      <c r="N138" s="77">
        <v>7</v>
      </c>
      <c r="O138" s="76">
        <v>5</v>
      </c>
      <c r="P138" s="76"/>
      <c r="Q138" s="88"/>
      <c r="R138" s="88"/>
      <c r="S138" s="94"/>
      <c r="V138" s="443"/>
      <c r="X138" s="10"/>
      <c r="Y138" s="972">
        <f t="shared" si="25"/>
        <v>27</v>
      </c>
      <c r="Z138" s="971">
        <f t="shared" si="24"/>
        <v>0</v>
      </c>
    </row>
    <row r="139" spans="1:26" ht="15" customHeight="1" x14ac:dyDescent="0.2">
      <c r="A139" s="29" t="s">
        <v>74</v>
      </c>
      <c r="B139" s="29"/>
      <c r="C139" s="96" t="s">
        <v>170</v>
      </c>
      <c r="D139" s="82">
        <v>14</v>
      </c>
      <c r="E139" s="85"/>
      <c r="G139" s="72"/>
      <c r="H139" s="72"/>
      <c r="I139" s="73"/>
      <c r="J139" s="65"/>
      <c r="K139" s="72"/>
      <c r="N139" s="75">
        <v>5</v>
      </c>
      <c r="O139" s="76">
        <v>5</v>
      </c>
      <c r="P139" s="74">
        <v>4</v>
      </c>
      <c r="S139" s="75"/>
      <c r="T139" s="118"/>
      <c r="U139" s="9"/>
      <c r="V139" s="443"/>
      <c r="W139" s="9"/>
      <c r="X139" s="10"/>
      <c r="Y139" s="972">
        <f t="shared" si="25"/>
        <v>14</v>
      </c>
      <c r="Z139" s="971">
        <f t="shared" si="24"/>
        <v>0</v>
      </c>
    </row>
    <row r="140" spans="1:26" ht="15" customHeight="1" x14ac:dyDescent="0.2">
      <c r="A140" s="29" t="s">
        <v>60</v>
      </c>
      <c r="B140" s="29"/>
      <c r="C140" s="100" t="s">
        <v>63</v>
      </c>
      <c r="D140" s="68">
        <v>19</v>
      </c>
      <c r="E140" s="71"/>
      <c r="F140" s="71"/>
      <c r="G140" s="65"/>
      <c r="H140" s="65"/>
      <c r="I140" s="73"/>
      <c r="J140" s="65"/>
      <c r="K140" s="72"/>
      <c r="L140" s="74">
        <v>19</v>
      </c>
      <c r="N140" s="75"/>
      <c r="O140" s="76"/>
      <c r="P140" s="76"/>
      <c r="Q140" s="76"/>
      <c r="R140" s="76"/>
      <c r="S140" s="75"/>
      <c r="V140" s="443"/>
      <c r="X140" s="10"/>
      <c r="Y140" s="972">
        <f t="shared" si="25"/>
        <v>19</v>
      </c>
      <c r="Z140" s="971">
        <f t="shared" si="24"/>
        <v>0</v>
      </c>
    </row>
    <row r="141" spans="1:26" s="9" customFormat="1" ht="15" customHeight="1" x14ac:dyDescent="0.2">
      <c r="A141" s="29"/>
      <c r="B141" s="29"/>
      <c r="C141" s="29"/>
      <c r="D141" s="68"/>
      <c r="E141" s="71"/>
      <c r="F141" s="71"/>
      <c r="G141" s="65"/>
      <c r="H141" s="65"/>
      <c r="I141" s="70"/>
      <c r="J141" s="65"/>
      <c r="K141" s="65"/>
      <c r="L141" s="41"/>
      <c r="M141" s="41"/>
      <c r="N141" s="43"/>
      <c r="O141" s="41"/>
      <c r="P141" s="41"/>
      <c r="Q141" s="41"/>
      <c r="R141" s="76"/>
      <c r="S141" s="77"/>
      <c r="V141" s="443"/>
      <c r="X141" s="10"/>
      <c r="Y141" s="972">
        <f t="shared" si="25"/>
        <v>0</v>
      </c>
      <c r="Z141" s="971">
        <f t="shared" si="24"/>
        <v>0</v>
      </c>
    </row>
    <row r="142" spans="1:26" ht="15" customHeight="1" x14ac:dyDescent="0.2">
      <c r="A142" s="148"/>
      <c r="B142" s="21"/>
      <c r="C142" s="140" t="s">
        <v>35</v>
      </c>
      <c r="D142" s="174">
        <f>SUM(E142:V142)</f>
        <v>184</v>
      </c>
      <c r="E142" s="133">
        <v>78</v>
      </c>
      <c r="F142" s="129">
        <v>106</v>
      </c>
      <c r="G142" s="24"/>
      <c r="H142" s="24"/>
      <c r="I142" s="25"/>
      <c r="J142" s="24"/>
      <c r="K142" s="24"/>
      <c r="L142" s="27"/>
      <c r="M142" s="27"/>
      <c r="N142" s="28"/>
      <c r="O142" s="27"/>
      <c r="P142" s="27"/>
      <c r="Q142" s="27"/>
      <c r="R142" s="27"/>
      <c r="S142" s="28"/>
      <c r="T142" s="138"/>
      <c r="U142" s="138"/>
      <c r="V142" s="449"/>
      <c r="W142" s="138"/>
      <c r="X142" s="139"/>
      <c r="Y142" s="972">
        <f t="shared" si="25"/>
        <v>184</v>
      </c>
      <c r="Z142" s="971">
        <f t="shared" si="24"/>
        <v>0</v>
      </c>
    </row>
    <row r="143" spans="1:26" ht="15" customHeight="1" x14ac:dyDescent="0.2">
      <c r="A143" s="29"/>
      <c r="B143" s="20"/>
      <c r="C143" s="56" t="s">
        <v>432</v>
      </c>
      <c r="D143" s="37">
        <f>SUM(G143:K143)</f>
        <v>184</v>
      </c>
      <c r="E143" s="38"/>
      <c r="F143" s="53"/>
      <c r="G143" s="39">
        <v>37</v>
      </c>
      <c r="H143" s="39">
        <v>37</v>
      </c>
      <c r="I143" s="40">
        <v>37</v>
      </c>
      <c r="J143" s="39">
        <v>37</v>
      </c>
      <c r="K143" s="39">
        <v>36</v>
      </c>
      <c r="L143" s="53"/>
      <c r="M143" s="53"/>
      <c r="N143" s="97"/>
      <c r="O143" s="53"/>
      <c r="P143" s="53"/>
      <c r="Q143" s="53"/>
      <c r="R143" s="53"/>
      <c r="S143" s="97"/>
      <c r="V143" s="443"/>
      <c r="X143" s="10"/>
      <c r="Y143" s="972">
        <f t="shared" si="25"/>
        <v>184</v>
      </c>
      <c r="Z143" s="971">
        <f t="shared" si="24"/>
        <v>0</v>
      </c>
    </row>
    <row r="144" spans="1:26" ht="15" customHeight="1" x14ac:dyDescent="0.2">
      <c r="A144" s="29"/>
      <c r="B144" s="20"/>
      <c r="C144" s="287" t="s">
        <v>280</v>
      </c>
      <c r="D144" s="499">
        <f>SUM(G144:K144)</f>
        <v>120</v>
      </c>
      <c r="E144" s="38"/>
      <c r="F144" s="289"/>
      <c r="G144" s="500">
        <v>24</v>
      </c>
      <c r="H144" s="500">
        <v>24</v>
      </c>
      <c r="I144" s="501">
        <v>24</v>
      </c>
      <c r="J144" s="500">
        <v>24</v>
      </c>
      <c r="K144" s="500">
        <v>24</v>
      </c>
      <c r="L144" s="53"/>
      <c r="M144" s="53"/>
      <c r="N144" s="58"/>
      <c r="O144" s="53"/>
      <c r="P144" s="53"/>
      <c r="Q144" s="53"/>
      <c r="R144" s="53"/>
      <c r="S144" s="58"/>
      <c r="V144" s="443"/>
      <c r="X144" s="10"/>
      <c r="Y144" s="972">
        <f t="shared" si="25"/>
        <v>120</v>
      </c>
      <c r="Z144" s="971">
        <f t="shared" si="24"/>
        <v>0</v>
      </c>
    </row>
    <row r="145" spans="1:26" ht="15" customHeight="1" x14ac:dyDescent="0.2">
      <c r="A145" s="175"/>
      <c r="B145" s="175"/>
      <c r="C145" s="176" t="s">
        <v>279</v>
      </c>
      <c r="D145" s="177">
        <v>660</v>
      </c>
      <c r="E145" s="178"/>
      <c r="F145" s="554"/>
      <c r="G145" s="179"/>
      <c r="H145" s="179"/>
      <c r="I145" s="180"/>
      <c r="J145" s="179"/>
      <c r="K145" s="545"/>
      <c r="L145" s="181">
        <v>60</v>
      </c>
      <c r="M145" s="181">
        <v>60</v>
      </c>
      <c r="N145" s="181">
        <v>60</v>
      </c>
      <c r="O145" s="182">
        <v>60</v>
      </c>
      <c r="P145" s="181">
        <v>60</v>
      </c>
      <c r="Q145" s="181">
        <v>60</v>
      </c>
      <c r="R145" s="181">
        <v>60</v>
      </c>
      <c r="S145" s="183">
        <v>60</v>
      </c>
      <c r="T145" s="181">
        <v>60</v>
      </c>
      <c r="U145" s="181">
        <v>60</v>
      </c>
      <c r="V145" s="452">
        <v>60</v>
      </c>
      <c r="W145" s="181"/>
      <c r="X145" s="183"/>
      <c r="Y145" s="972">
        <f t="shared" si="25"/>
        <v>660</v>
      </c>
      <c r="Z145" s="971">
        <f t="shared" si="24"/>
        <v>0</v>
      </c>
    </row>
    <row r="146" spans="1:26" ht="15" customHeight="1" x14ac:dyDescent="0.2">
      <c r="A146" s="93"/>
      <c r="B146" s="93"/>
      <c r="C146" s="387"/>
      <c r="D146" s="388"/>
      <c r="E146" s="85"/>
      <c r="F146" s="71"/>
      <c r="G146" s="71"/>
      <c r="H146" s="71"/>
      <c r="I146" s="71"/>
      <c r="J146" s="71"/>
      <c r="K146" s="389"/>
      <c r="L146" s="389"/>
      <c r="M146" s="389"/>
      <c r="N146" s="389"/>
      <c r="O146" s="389"/>
      <c r="P146" s="389"/>
      <c r="Q146" s="389"/>
      <c r="R146" s="389"/>
      <c r="S146" s="389"/>
      <c r="T146" s="389"/>
      <c r="U146" s="389"/>
      <c r="V146" s="453"/>
      <c r="W146" s="389"/>
      <c r="X146" s="389"/>
      <c r="Y146" s="972">
        <f t="shared" si="25"/>
        <v>0</v>
      </c>
      <c r="Z146" s="971">
        <f t="shared" si="24"/>
        <v>0</v>
      </c>
    </row>
    <row r="147" spans="1:26" s="342" customFormat="1" ht="15" customHeight="1" x14ac:dyDescent="0.2">
      <c r="A147" s="374"/>
      <c r="B147" s="374"/>
      <c r="C147" s="435" t="s">
        <v>399</v>
      </c>
      <c r="D147" s="551"/>
      <c r="E147" s="349"/>
      <c r="F147" s="349"/>
      <c r="G147" s="376"/>
      <c r="H147" s="376"/>
      <c r="I147" s="974"/>
      <c r="J147" s="588"/>
      <c r="K147" s="587"/>
      <c r="L147" s="589"/>
      <c r="M147" s="589"/>
      <c r="N147" s="590"/>
      <c r="O147" s="589"/>
      <c r="P147" s="589"/>
      <c r="Q147" s="348"/>
      <c r="R147" s="348"/>
      <c r="S147" s="372"/>
      <c r="T147" s="350"/>
      <c r="U147" s="350"/>
      <c r="V147" s="454"/>
      <c r="W147" s="350"/>
      <c r="X147" s="351"/>
      <c r="Y147" s="972">
        <f t="shared" si="25"/>
        <v>0</v>
      </c>
      <c r="Z147" s="971">
        <f t="shared" si="24"/>
        <v>0</v>
      </c>
    </row>
    <row r="148" spans="1:26" s="342" customFormat="1" ht="15" customHeight="1" x14ac:dyDescent="0.2">
      <c r="A148" s="375"/>
      <c r="B148" s="375"/>
      <c r="C148" s="436"/>
      <c r="D148" s="366"/>
      <c r="E148" s="354"/>
      <c r="F148" s="354"/>
      <c r="G148" s="378"/>
      <c r="H148" s="378"/>
      <c r="I148" s="378"/>
      <c r="J148" s="379"/>
      <c r="K148" s="378"/>
      <c r="L148" s="353"/>
      <c r="M148" s="353"/>
      <c r="N148" s="373"/>
      <c r="O148" s="353"/>
      <c r="P148" s="353"/>
      <c r="Q148" s="353"/>
      <c r="R148" s="353"/>
      <c r="S148" s="373"/>
      <c r="T148" s="355"/>
      <c r="U148" s="355"/>
      <c r="V148" s="455"/>
      <c r="W148" s="355"/>
      <c r="X148" s="356"/>
      <c r="Y148" s="972">
        <f t="shared" si="25"/>
        <v>0</v>
      </c>
      <c r="Z148" s="971">
        <f t="shared" si="24"/>
        <v>0</v>
      </c>
    </row>
    <row r="149" spans="1:26" s="342" customFormat="1" ht="15" customHeight="1" x14ac:dyDescent="0.2">
      <c r="A149" s="375"/>
      <c r="B149" s="386"/>
      <c r="C149" s="386" t="s">
        <v>407</v>
      </c>
      <c r="D149" s="367">
        <v>300</v>
      </c>
      <c r="E149" s="345"/>
      <c r="F149" s="345"/>
      <c r="G149" s="380"/>
      <c r="H149" s="380"/>
      <c r="I149" s="382">
        <v>20</v>
      </c>
      <c r="J149" s="381">
        <v>50</v>
      </c>
      <c r="K149" s="380">
        <v>50</v>
      </c>
      <c r="L149" s="344">
        <v>50</v>
      </c>
      <c r="M149" s="344">
        <v>50</v>
      </c>
      <c r="N149" s="370">
        <v>50</v>
      </c>
      <c r="O149" s="344">
        <v>30</v>
      </c>
      <c r="P149" s="359"/>
      <c r="Q149" s="344"/>
      <c r="R149" s="344"/>
      <c r="S149" s="370"/>
      <c r="T149" s="560"/>
      <c r="U149" s="525"/>
      <c r="V149" s="526"/>
      <c r="W149" s="357"/>
      <c r="X149" s="358"/>
      <c r="Y149" s="972">
        <f t="shared" si="25"/>
        <v>300</v>
      </c>
      <c r="Z149" s="971">
        <f t="shared" si="24"/>
        <v>0</v>
      </c>
    </row>
    <row r="150" spans="1:26" ht="15" customHeight="1" x14ac:dyDescent="0.2">
      <c r="A150" s="29"/>
      <c r="B150" s="20"/>
      <c r="C150" s="375" t="s">
        <v>315</v>
      </c>
      <c r="D150" s="369">
        <f>SUM(D149-D151)</f>
        <v>180</v>
      </c>
      <c r="E150" s="160"/>
      <c r="F150" s="51"/>
      <c r="G150" s="49"/>
      <c r="H150" s="49"/>
      <c r="I150" s="384">
        <f>SUM(I149-I151)</f>
        <v>14</v>
      </c>
      <c r="J150" s="385">
        <f t="shared" ref="J150:O150" si="26">SUM(J149-J151)</f>
        <v>30</v>
      </c>
      <c r="K150" s="384">
        <f t="shared" si="26"/>
        <v>30</v>
      </c>
      <c r="L150" s="360">
        <f t="shared" si="26"/>
        <v>30</v>
      </c>
      <c r="M150" s="360">
        <f t="shared" si="26"/>
        <v>30</v>
      </c>
      <c r="N150" s="371">
        <f t="shared" si="26"/>
        <v>30</v>
      </c>
      <c r="O150" s="360">
        <f t="shared" si="26"/>
        <v>16</v>
      </c>
      <c r="P150" s="360"/>
      <c r="Q150" s="360"/>
      <c r="R150" s="360"/>
      <c r="S150" s="371"/>
      <c r="T150" s="360"/>
      <c r="U150" s="360"/>
      <c r="V150" s="458"/>
      <c r="W150" s="360"/>
      <c r="X150" s="10"/>
      <c r="Y150" s="972">
        <f t="shared" si="25"/>
        <v>180</v>
      </c>
      <c r="Z150" s="971">
        <f t="shared" si="24"/>
        <v>0</v>
      </c>
    </row>
    <row r="151" spans="1:26" ht="15" customHeight="1" x14ac:dyDescent="0.2">
      <c r="A151" s="29"/>
      <c r="B151" s="29"/>
      <c r="C151" s="375" t="s">
        <v>316</v>
      </c>
      <c r="D151" s="369">
        <f>SUM(D149*0.4)</f>
        <v>120</v>
      </c>
      <c r="E151" s="124"/>
      <c r="F151" s="114"/>
      <c r="G151" s="110"/>
      <c r="H151" s="110"/>
      <c r="I151" s="384">
        <f>SUM(I149*0.3)</f>
        <v>6</v>
      </c>
      <c r="J151" s="385">
        <v>20</v>
      </c>
      <c r="K151" s="384">
        <v>20</v>
      </c>
      <c r="L151" s="360">
        <v>20</v>
      </c>
      <c r="M151" s="360">
        <v>20</v>
      </c>
      <c r="N151" s="371">
        <v>20</v>
      </c>
      <c r="O151" s="360">
        <v>14</v>
      </c>
      <c r="P151" s="360"/>
      <c r="Q151" s="360"/>
      <c r="R151" s="360"/>
      <c r="S151" s="371"/>
      <c r="T151" s="360"/>
      <c r="U151" s="360"/>
      <c r="V151" s="458"/>
      <c r="W151" s="360"/>
      <c r="X151" s="10"/>
      <c r="Y151" s="972">
        <f t="shared" si="25"/>
        <v>120</v>
      </c>
      <c r="Z151" s="971">
        <f t="shared" si="24"/>
        <v>0</v>
      </c>
    </row>
    <row r="152" spans="1:26" ht="15" customHeight="1" x14ac:dyDescent="0.2">
      <c r="A152" s="29"/>
      <c r="B152" s="309"/>
      <c r="C152" s="375"/>
      <c r="D152" s="369"/>
      <c r="E152" s="124"/>
      <c r="F152" s="114"/>
      <c r="G152" s="110"/>
      <c r="H152" s="110"/>
      <c r="I152" s="384"/>
      <c r="J152" s="385"/>
      <c r="K152" s="384"/>
      <c r="L152" s="360"/>
      <c r="M152" s="360"/>
      <c r="N152" s="371"/>
      <c r="O152" s="360"/>
      <c r="P152" s="360"/>
      <c r="Q152" s="360"/>
      <c r="R152" s="360"/>
      <c r="S152" s="360"/>
      <c r="T152" s="437"/>
      <c r="U152" s="360"/>
      <c r="V152" s="458"/>
      <c r="W152" s="360"/>
      <c r="X152" s="10"/>
      <c r="Y152" s="972">
        <f t="shared" si="25"/>
        <v>0</v>
      </c>
      <c r="Z152" s="971">
        <f t="shared" si="24"/>
        <v>0</v>
      </c>
    </row>
    <row r="153" spans="1:26" ht="15" customHeight="1" x14ac:dyDescent="0.2">
      <c r="A153" s="29"/>
      <c r="B153" s="309"/>
      <c r="C153" s="386" t="s">
        <v>408</v>
      </c>
      <c r="D153" s="368">
        <v>300</v>
      </c>
      <c r="E153" s="124"/>
      <c r="F153" s="114"/>
      <c r="G153" s="110"/>
      <c r="H153" s="110"/>
      <c r="I153" s="382"/>
      <c r="J153" s="383">
        <v>20</v>
      </c>
      <c r="K153" s="382">
        <v>50</v>
      </c>
      <c r="L153" s="359">
        <v>50</v>
      </c>
      <c r="M153" s="359">
        <v>50</v>
      </c>
      <c r="N153" s="552">
        <v>50</v>
      </c>
      <c r="O153" s="359">
        <v>50</v>
      </c>
      <c r="P153" s="359">
        <v>30</v>
      </c>
      <c r="Q153" s="360"/>
      <c r="R153" s="360"/>
      <c r="S153" s="360"/>
      <c r="T153" s="437"/>
      <c r="U153" s="360"/>
      <c r="V153" s="458"/>
      <c r="W153" s="360"/>
      <c r="X153" s="10"/>
      <c r="Y153" s="972">
        <f t="shared" si="25"/>
        <v>300</v>
      </c>
      <c r="Z153" s="971">
        <f t="shared" si="24"/>
        <v>0</v>
      </c>
    </row>
    <row r="154" spans="1:26" ht="15" customHeight="1" x14ac:dyDescent="0.2">
      <c r="A154" s="29"/>
      <c r="B154" s="309"/>
      <c r="C154" s="375" t="s">
        <v>313</v>
      </c>
      <c r="D154" s="369">
        <f>SUM(D153-D155)</f>
        <v>180</v>
      </c>
      <c r="E154" s="124"/>
      <c r="F154" s="114"/>
      <c r="G154" s="110"/>
      <c r="H154" s="110"/>
      <c r="I154" s="384"/>
      <c r="J154" s="385">
        <f>SUM(J153-J155)</f>
        <v>14</v>
      </c>
      <c r="K154" s="384">
        <f t="shared" ref="K154:P154" si="27">SUM(K153-K155)</f>
        <v>30</v>
      </c>
      <c r="L154" s="360">
        <f t="shared" si="27"/>
        <v>30</v>
      </c>
      <c r="M154" s="360">
        <f t="shared" si="27"/>
        <v>30</v>
      </c>
      <c r="N154" s="371">
        <f t="shared" si="27"/>
        <v>30</v>
      </c>
      <c r="O154" s="360">
        <f t="shared" si="27"/>
        <v>30</v>
      </c>
      <c r="P154" s="360">
        <f t="shared" si="27"/>
        <v>16</v>
      </c>
      <c r="Q154" s="360"/>
      <c r="R154" s="360"/>
      <c r="S154" s="360"/>
      <c r="T154" s="437"/>
      <c r="U154" s="360"/>
      <c r="V154" s="458"/>
      <c r="W154" s="360"/>
      <c r="X154" s="10"/>
      <c r="Y154" s="972">
        <f t="shared" si="25"/>
        <v>180</v>
      </c>
      <c r="Z154" s="971">
        <f t="shared" si="24"/>
        <v>0</v>
      </c>
    </row>
    <row r="155" spans="1:26" ht="15" customHeight="1" x14ac:dyDescent="0.2">
      <c r="A155" s="175"/>
      <c r="B155" s="940"/>
      <c r="C155" s="375" t="s">
        <v>314</v>
      </c>
      <c r="D155" s="369">
        <f>SUM(D153*0.4)</f>
        <v>120</v>
      </c>
      <c r="E155" s="124"/>
      <c r="F155" s="941"/>
      <c r="G155" s="942"/>
      <c r="H155" s="942"/>
      <c r="I155" s="943"/>
      <c r="J155" s="944">
        <f>SUM(J153*0.3)</f>
        <v>6</v>
      </c>
      <c r="K155" s="943">
        <v>20</v>
      </c>
      <c r="L155" s="945">
        <v>20</v>
      </c>
      <c r="M155" s="945">
        <v>20</v>
      </c>
      <c r="N155" s="946">
        <v>20</v>
      </c>
      <c r="O155" s="945">
        <v>20</v>
      </c>
      <c r="P155" s="945">
        <v>14</v>
      </c>
      <c r="Q155" s="947"/>
      <c r="R155" s="947"/>
      <c r="S155" s="947"/>
      <c r="T155" s="948"/>
      <c r="U155" s="947"/>
      <c r="V155" s="949"/>
      <c r="W155" s="947"/>
      <c r="X155" s="103"/>
      <c r="Y155" s="972">
        <f t="shared" si="25"/>
        <v>120</v>
      </c>
      <c r="Z155" s="971">
        <f t="shared" si="24"/>
        <v>0</v>
      </c>
    </row>
    <row r="156" spans="1:26" ht="15" customHeight="1" x14ac:dyDescent="0.2">
      <c r="A156" s="93"/>
      <c r="B156" s="93"/>
      <c r="C156" s="576"/>
      <c r="D156" s="105"/>
      <c r="E156" s="104"/>
      <c r="P156" s="121"/>
      <c r="V156" s="443"/>
    </row>
    <row r="157" spans="1:26" ht="15" customHeight="1" x14ac:dyDescent="0.2">
      <c r="A157" s="393"/>
      <c r="B157" s="148"/>
      <c r="C157" s="573" t="s">
        <v>412</v>
      </c>
      <c r="D157" s="294"/>
      <c r="E157" s="104"/>
      <c r="F157" s="104"/>
      <c r="G157" s="136"/>
      <c r="H157" s="136"/>
      <c r="I157" s="136"/>
      <c r="J157" s="220"/>
      <c r="K157" s="136"/>
      <c r="L157" s="105"/>
      <c r="M157" s="105"/>
      <c r="N157" s="143"/>
      <c r="O157" s="105"/>
      <c r="P157" s="105"/>
      <c r="Q157" s="105"/>
      <c r="R157" s="105"/>
      <c r="S157" s="143"/>
      <c r="T157" s="138"/>
      <c r="U157" s="138"/>
      <c r="V157" s="449"/>
      <c r="W157" s="138"/>
      <c r="X157" s="139"/>
    </row>
    <row r="158" spans="1:26" ht="15" customHeight="1" x14ac:dyDescent="0.2">
      <c r="A158" s="335"/>
      <c r="B158" s="29"/>
      <c r="C158" s="574"/>
      <c r="D158" s="90"/>
      <c r="E158" s="71"/>
      <c r="F158" s="71"/>
      <c r="G158" s="65"/>
      <c r="H158" s="65"/>
      <c r="I158" s="65"/>
      <c r="J158" s="218"/>
      <c r="K158" s="65"/>
      <c r="L158" s="76"/>
      <c r="M158" s="76"/>
      <c r="N158" s="77"/>
      <c r="O158" s="76"/>
      <c r="P158" s="76"/>
      <c r="Q158" s="76"/>
      <c r="R158" s="76"/>
      <c r="S158" s="77"/>
      <c r="T158" s="9"/>
      <c r="U158" s="9"/>
      <c r="V158" s="443"/>
      <c r="W158" s="9"/>
      <c r="X158" s="10"/>
    </row>
    <row r="159" spans="1:26" s="342" customFormat="1" ht="15" customHeight="1" x14ac:dyDescent="0.2">
      <c r="A159" s="527"/>
      <c r="B159" s="346"/>
      <c r="C159" s="386" t="s">
        <v>407</v>
      </c>
      <c r="D159" s="359">
        <v>750</v>
      </c>
      <c r="E159" s="626"/>
      <c r="F159" s="363"/>
      <c r="G159" s="384"/>
      <c r="H159" s="384"/>
      <c r="I159" s="579"/>
      <c r="J159" s="384"/>
      <c r="K159" s="384"/>
      <c r="L159" s="360"/>
      <c r="M159" s="360"/>
      <c r="N159" s="360"/>
      <c r="O159" s="437"/>
      <c r="P159" s="360"/>
      <c r="Q159" s="360"/>
      <c r="R159" s="360"/>
      <c r="S159" s="371"/>
      <c r="T159" s="364"/>
      <c r="U159" s="364"/>
      <c r="V159" s="625"/>
      <c r="W159" s="364"/>
      <c r="X159" s="365"/>
      <c r="Y159" s="971"/>
      <c r="Z159" s="971"/>
    </row>
    <row r="160" spans="1:26" s="342" customFormat="1" ht="15" customHeight="1" x14ac:dyDescent="0.2">
      <c r="A160" s="527"/>
      <c r="B160" s="346"/>
      <c r="C160" s="375" t="s">
        <v>400</v>
      </c>
      <c r="D160" s="360">
        <f>SUM(D159-D161)</f>
        <v>525</v>
      </c>
      <c r="E160" s="626"/>
      <c r="F160" s="363"/>
      <c r="G160" s="384"/>
      <c r="H160" s="384"/>
      <c r="I160" s="579"/>
      <c r="J160" s="384"/>
      <c r="K160" s="384"/>
      <c r="L160" s="360"/>
      <c r="M160" s="360"/>
      <c r="N160" s="360"/>
      <c r="O160" s="437"/>
      <c r="P160" s="360"/>
      <c r="Q160" s="360"/>
      <c r="R160" s="360"/>
      <c r="S160" s="371"/>
      <c r="T160" s="364"/>
      <c r="U160" s="364"/>
      <c r="V160" s="625"/>
      <c r="W160" s="364"/>
      <c r="X160" s="365"/>
      <c r="Y160" s="971"/>
      <c r="Z160" s="971"/>
    </row>
    <row r="161" spans="1:26" ht="15" customHeight="1" x14ac:dyDescent="0.2">
      <c r="A161" s="59"/>
      <c r="B161" s="93"/>
      <c r="C161" s="375" t="s">
        <v>401</v>
      </c>
      <c r="D161" s="353">
        <f>SUM(D159*0.3)</f>
        <v>225</v>
      </c>
      <c r="E161" s="99"/>
      <c r="F161" s="71"/>
      <c r="G161" s="65"/>
      <c r="H161" s="65"/>
      <c r="I161" s="70"/>
      <c r="J161" s="91"/>
      <c r="K161" s="65"/>
      <c r="L161" s="76"/>
      <c r="M161" s="76"/>
      <c r="N161" s="76"/>
      <c r="O161" s="212"/>
      <c r="P161" s="76"/>
      <c r="Q161" s="76"/>
      <c r="R161" s="76"/>
      <c r="S161" s="77"/>
      <c r="T161" s="9"/>
      <c r="U161" s="9"/>
      <c r="V161" s="443"/>
      <c r="W161" s="9"/>
      <c r="X161" s="10"/>
    </row>
    <row r="162" spans="1:26" ht="15" customHeight="1" x14ac:dyDescent="0.2">
      <c r="A162" s="59"/>
      <c r="B162" s="93"/>
      <c r="C162" s="597"/>
      <c r="D162" s="563"/>
      <c r="E162" s="71"/>
      <c r="F162" s="71"/>
      <c r="G162" s="65"/>
      <c r="H162" s="65"/>
      <c r="I162" s="65"/>
      <c r="J162" s="218"/>
      <c r="K162" s="65"/>
      <c r="L162" s="76"/>
      <c r="M162" s="76"/>
      <c r="N162" s="77"/>
      <c r="O162" s="76"/>
      <c r="P162" s="76"/>
      <c r="Q162" s="76"/>
      <c r="R162" s="76"/>
      <c r="S162" s="77"/>
      <c r="T162" s="9"/>
      <c r="U162" s="9"/>
      <c r="V162" s="443"/>
      <c r="W162" s="9"/>
      <c r="X162" s="10"/>
    </row>
    <row r="163" spans="1:26" ht="15" customHeight="1" x14ac:dyDescent="0.2">
      <c r="A163" s="59"/>
      <c r="B163" s="93"/>
      <c r="C163" s="386" t="s">
        <v>408</v>
      </c>
      <c r="D163" s="529" t="s">
        <v>409</v>
      </c>
      <c r="E163" s="71"/>
      <c r="F163" s="71"/>
      <c r="G163" s="65"/>
      <c r="H163" s="65"/>
      <c r="I163" s="65"/>
      <c r="J163" s="218"/>
      <c r="K163" s="65"/>
      <c r="L163" s="76"/>
      <c r="M163" s="76"/>
      <c r="N163" s="77"/>
      <c r="O163" s="76"/>
      <c r="P163" s="76"/>
      <c r="Q163" s="76"/>
      <c r="R163" s="76"/>
      <c r="S163" s="77"/>
      <c r="T163" s="9"/>
      <c r="U163" s="9"/>
      <c r="V163" s="443"/>
      <c r="W163" s="9"/>
      <c r="X163" s="10"/>
    </row>
    <row r="164" spans="1:26" ht="15" customHeight="1" x14ac:dyDescent="0.2">
      <c r="A164" s="59"/>
      <c r="B164" s="93"/>
      <c r="C164" s="375" t="s">
        <v>410</v>
      </c>
      <c r="D164" s="563" t="s">
        <v>413</v>
      </c>
      <c r="E164" s="71"/>
      <c r="F164" s="71"/>
      <c r="G164" s="65"/>
      <c r="H164" s="65"/>
      <c r="I164" s="65"/>
      <c r="J164" s="218"/>
      <c r="K164" s="65"/>
      <c r="L164" s="76"/>
      <c r="M164" s="76"/>
      <c r="N164" s="77"/>
      <c r="O164" s="76"/>
      <c r="P164" s="76"/>
      <c r="Q164" s="76"/>
      <c r="R164" s="76"/>
      <c r="S164" s="77"/>
      <c r="T164" s="9"/>
      <c r="U164" s="9"/>
      <c r="V164" s="443"/>
      <c r="W164" s="9"/>
      <c r="X164" s="10"/>
    </row>
    <row r="165" spans="1:26" ht="15" customHeight="1" x14ac:dyDescent="0.2">
      <c r="A165" s="335"/>
      <c r="B165" s="59"/>
      <c r="C165" s="375" t="s">
        <v>411</v>
      </c>
      <c r="D165" s="563" t="s">
        <v>414</v>
      </c>
      <c r="E165" s="71"/>
      <c r="F165" s="71"/>
      <c r="G165" s="65"/>
      <c r="H165" s="65"/>
      <c r="I165" s="65"/>
      <c r="J165" s="218"/>
      <c r="K165" s="65"/>
      <c r="L165" s="76"/>
      <c r="M165" s="76"/>
      <c r="N165" s="77"/>
      <c r="O165" s="76"/>
      <c r="P165" s="76"/>
      <c r="Q165" s="76"/>
      <c r="R165" s="76"/>
      <c r="S165" s="77"/>
      <c r="T165" s="9"/>
      <c r="U165" s="9"/>
      <c r="V165" s="443"/>
      <c r="W165" s="9"/>
      <c r="X165" s="10"/>
    </row>
    <row r="166" spans="1:26" ht="15" customHeight="1" x14ac:dyDescent="0.2">
      <c r="A166" s="335"/>
      <c r="B166" s="59"/>
      <c r="C166" s="574"/>
      <c r="D166" s="211"/>
      <c r="E166" s="71"/>
      <c r="F166" s="71"/>
      <c r="G166" s="65"/>
      <c r="H166" s="65"/>
      <c r="I166" s="65"/>
      <c r="J166" s="218"/>
      <c r="K166" s="65"/>
      <c r="L166" s="76"/>
      <c r="M166" s="76"/>
      <c r="N166" s="77"/>
      <c r="O166" s="76"/>
      <c r="P166" s="76"/>
      <c r="Q166" s="76"/>
      <c r="R166" s="76"/>
      <c r="S166" s="77"/>
      <c r="T166" s="9"/>
      <c r="U166" s="9"/>
      <c r="V166" s="443"/>
      <c r="W166" s="9"/>
      <c r="X166" s="10"/>
    </row>
    <row r="167" spans="1:26" s="342" customFormat="1" ht="15" customHeight="1" x14ac:dyDescent="0.2">
      <c r="A167" s="375"/>
      <c r="B167" s="375"/>
      <c r="C167" s="386" t="s">
        <v>374</v>
      </c>
      <c r="D167" s="368">
        <v>2000</v>
      </c>
      <c r="E167" s="354"/>
      <c r="F167" s="354"/>
      <c r="G167" s="378"/>
      <c r="H167" s="378"/>
      <c r="I167" s="380"/>
      <c r="J167" s="530"/>
      <c r="K167" s="380"/>
      <c r="L167" s="344"/>
      <c r="M167" s="344"/>
      <c r="N167" s="370"/>
      <c r="O167" s="344"/>
      <c r="P167" s="344"/>
      <c r="Q167" s="344"/>
      <c r="R167" s="344"/>
      <c r="S167" s="370"/>
      <c r="T167" s="357"/>
      <c r="U167" s="357"/>
      <c r="V167" s="456"/>
      <c r="W167" s="357"/>
      <c r="X167" s="358"/>
      <c r="Y167" s="971"/>
      <c r="Z167" s="971"/>
    </row>
    <row r="168" spans="1:26" s="342" customFormat="1" ht="15" customHeight="1" x14ac:dyDescent="0.2">
      <c r="A168" s="375"/>
      <c r="B168" s="375"/>
      <c r="C168" s="375" t="s">
        <v>228</v>
      </c>
      <c r="D168" s="369">
        <f>SUM(D167-D169)</f>
        <v>1400</v>
      </c>
      <c r="E168" s="354"/>
      <c r="F168" s="354"/>
      <c r="G168" s="378"/>
      <c r="H168" s="378"/>
      <c r="I168" s="382"/>
      <c r="J168" s="575"/>
      <c r="K168" s="382"/>
      <c r="L168" s="360"/>
      <c r="M168" s="360"/>
      <c r="N168" s="371"/>
      <c r="O168" s="360"/>
      <c r="P168" s="360"/>
      <c r="Q168" s="360"/>
      <c r="R168" s="360"/>
      <c r="S168" s="371"/>
      <c r="T168" s="361"/>
      <c r="U168" s="361"/>
      <c r="V168" s="457"/>
      <c r="W168" s="361"/>
      <c r="X168" s="362"/>
      <c r="Y168" s="971"/>
      <c r="Z168" s="971"/>
    </row>
    <row r="169" spans="1:26" s="342" customFormat="1" ht="15" customHeight="1" x14ac:dyDescent="0.2">
      <c r="A169" s="375"/>
      <c r="B169" s="375"/>
      <c r="C169" s="375" t="s">
        <v>229</v>
      </c>
      <c r="D169" s="371">
        <f>SUM(D167*0.3)</f>
        <v>600</v>
      </c>
      <c r="E169" s="363"/>
      <c r="F169" s="363"/>
      <c r="G169" s="384"/>
      <c r="H169" s="384"/>
      <c r="I169" s="384"/>
      <c r="J169" s="385"/>
      <c r="K169" s="384"/>
      <c r="L169" s="360"/>
      <c r="M169" s="360"/>
      <c r="N169" s="371"/>
      <c r="O169" s="360"/>
      <c r="P169" s="360"/>
      <c r="Q169" s="360"/>
      <c r="R169" s="360"/>
      <c r="S169" s="371"/>
      <c r="T169" s="364"/>
      <c r="U169" s="364"/>
      <c r="V169" s="625"/>
      <c r="W169" s="364"/>
      <c r="X169" s="365"/>
      <c r="Y169" s="971"/>
      <c r="Z169" s="971"/>
    </row>
    <row r="170" spans="1:26" s="342" customFormat="1" ht="15" customHeight="1" x14ac:dyDescent="0.2">
      <c r="A170" s="527"/>
      <c r="B170" s="346"/>
      <c r="C170" s="375"/>
      <c r="D170" s="360"/>
      <c r="E170" s="626"/>
      <c r="F170" s="363"/>
      <c r="G170" s="384"/>
      <c r="H170" s="384"/>
      <c r="I170" s="579"/>
      <c r="J170" s="384"/>
      <c r="K170" s="384"/>
      <c r="L170" s="360"/>
      <c r="M170" s="360"/>
      <c r="N170" s="360"/>
      <c r="O170" s="437"/>
      <c r="P170" s="360"/>
      <c r="Q170" s="360"/>
      <c r="R170" s="360"/>
      <c r="S170" s="371"/>
      <c r="T170" s="364"/>
      <c r="U170" s="364"/>
      <c r="V170" s="625"/>
      <c r="W170" s="364"/>
      <c r="X170" s="365"/>
      <c r="Y170" s="971"/>
      <c r="Z170" s="971"/>
    </row>
    <row r="171" spans="1:26" ht="15" customHeight="1" x14ac:dyDescent="0.2">
      <c r="A171" s="29"/>
      <c r="B171" s="29"/>
      <c r="C171" s="610" t="s">
        <v>375</v>
      </c>
      <c r="D171" s="367" t="s">
        <v>370</v>
      </c>
      <c r="E171" s="71"/>
      <c r="F171" s="71"/>
      <c r="G171" s="65"/>
      <c r="H171" s="65"/>
      <c r="I171" s="70"/>
      <c r="J171" s="65"/>
      <c r="K171" s="65"/>
      <c r="L171" s="76"/>
      <c r="M171" s="76"/>
      <c r="N171" s="76"/>
      <c r="O171" s="212"/>
      <c r="P171" s="76"/>
      <c r="Q171" s="76"/>
      <c r="R171" s="76"/>
      <c r="S171" s="77"/>
      <c r="T171" s="9"/>
      <c r="U171" s="9"/>
      <c r="V171" s="443"/>
      <c r="W171" s="9"/>
      <c r="X171" s="10"/>
    </row>
    <row r="172" spans="1:26" ht="15" customHeight="1" x14ac:dyDescent="0.2">
      <c r="A172" s="29"/>
      <c r="B172" s="29"/>
      <c r="C172" s="605" t="s">
        <v>372</v>
      </c>
      <c r="D172" s="366" t="s">
        <v>370</v>
      </c>
      <c r="E172" s="71"/>
      <c r="F172" s="71"/>
      <c r="G172" s="65"/>
      <c r="H172" s="65"/>
      <c r="I172" s="70"/>
      <c r="J172" s="65"/>
      <c r="K172" s="65"/>
      <c r="L172" s="76"/>
      <c r="M172" s="76"/>
      <c r="N172" s="76"/>
      <c r="O172" s="212"/>
      <c r="P172" s="76"/>
      <c r="Q172" s="76"/>
      <c r="R172" s="76"/>
      <c r="S172" s="77"/>
      <c r="T172" s="9"/>
      <c r="U172" s="9"/>
      <c r="V172" s="443"/>
      <c r="W172" s="9"/>
      <c r="X172" s="10"/>
    </row>
    <row r="173" spans="1:26" ht="15" customHeight="1" x14ac:dyDescent="0.2">
      <c r="A173" s="29"/>
      <c r="B173" s="29"/>
      <c r="C173" s="605" t="s">
        <v>373</v>
      </c>
      <c r="D173" s="366" t="s">
        <v>370</v>
      </c>
      <c r="E173" s="71"/>
      <c r="F173" s="71"/>
      <c r="G173" s="65"/>
      <c r="H173" s="65"/>
      <c r="I173" s="70"/>
      <c r="J173" s="65"/>
      <c r="K173" s="65"/>
      <c r="L173" s="76"/>
      <c r="M173" s="76"/>
      <c r="N173" s="76"/>
      <c r="O173" s="212"/>
      <c r="P173" s="76"/>
      <c r="Q173" s="76"/>
      <c r="R173" s="76"/>
      <c r="S173" s="77"/>
      <c r="T173" s="9"/>
      <c r="U173" s="9"/>
      <c r="V173" s="443"/>
      <c r="W173" s="9"/>
      <c r="X173" s="10"/>
    </row>
    <row r="174" spans="1:26" ht="15" customHeight="1" x14ac:dyDescent="0.2">
      <c r="A174" s="29"/>
      <c r="B174" s="29"/>
      <c r="C174" s="605"/>
      <c r="D174" s="366"/>
      <c r="E174" s="71"/>
      <c r="F174" s="71"/>
      <c r="G174" s="65"/>
      <c r="H174" s="65"/>
      <c r="I174" s="70"/>
      <c r="J174" s="65"/>
      <c r="K174" s="65"/>
      <c r="L174" s="76"/>
      <c r="M174" s="76"/>
      <c r="N174" s="76"/>
      <c r="O174" s="212"/>
      <c r="P174" s="76"/>
      <c r="Q174" s="76"/>
      <c r="R174" s="76"/>
      <c r="S174" s="77"/>
      <c r="T174" s="9"/>
      <c r="U174" s="9"/>
      <c r="V174" s="443"/>
      <c r="W174" s="9"/>
      <c r="X174" s="10"/>
    </row>
    <row r="175" spans="1:26" ht="15" customHeight="1" x14ac:dyDescent="0.2">
      <c r="A175" s="29"/>
      <c r="B175" s="29"/>
      <c r="C175" s="656" t="s">
        <v>420</v>
      </c>
      <c r="D175" s="366"/>
      <c r="E175" s="71"/>
      <c r="F175" s="71"/>
      <c r="G175" s="65"/>
      <c r="H175" s="65"/>
      <c r="I175" s="70"/>
      <c r="J175" s="65"/>
      <c r="K175" s="65"/>
      <c r="L175" s="76"/>
      <c r="M175" s="76"/>
      <c r="N175" s="76"/>
      <c r="O175" s="212"/>
      <c r="P175" s="76"/>
      <c r="Q175" s="76"/>
      <c r="R175" s="76"/>
      <c r="S175" s="77"/>
      <c r="T175" s="9"/>
      <c r="U175" s="9"/>
      <c r="V175" s="443"/>
      <c r="W175" s="9"/>
      <c r="X175" s="10"/>
    </row>
    <row r="176" spans="1:26" ht="15" customHeight="1" x14ac:dyDescent="0.2">
      <c r="A176" s="29"/>
      <c r="B176" s="29"/>
      <c r="C176" s="346"/>
      <c r="D176" s="366"/>
      <c r="E176" s="71"/>
      <c r="F176" s="71"/>
      <c r="G176" s="65"/>
      <c r="H176" s="65"/>
      <c r="I176" s="70"/>
      <c r="J176" s="65"/>
      <c r="K176" s="65"/>
      <c r="L176" s="76"/>
      <c r="M176" s="76"/>
      <c r="N176" s="76"/>
      <c r="O176" s="212"/>
      <c r="P176" s="76"/>
      <c r="Q176" s="76"/>
      <c r="R176" s="76"/>
      <c r="S176" s="77"/>
      <c r="T176" s="9"/>
      <c r="U176" s="9"/>
      <c r="V176" s="443"/>
      <c r="W176" s="9"/>
      <c r="X176" s="10"/>
    </row>
    <row r="177" spans="1:24" ht="15" customHeight="1" x14ac:dyDescent="0.2">
      <c r="A177" s="29"/>
      <c r="B177" s="29"/>
      <c r="C177" s="343" t="s">
        <v>369</v>
      </c>
      <c r="D177" s="366" t="s">
        <v>371</v>
      </c>
      <c r="E177" s="71"/>
      <c r="F177" s="71"/>
      <c r="G177" s="65"/>
      <c r="H177" s="65"/>
      <c r="I177" s="70"/>
      <c r="J177" s="65"/>
      <c r="K177" s="65"/>
      <c r="L177" s="76"/>
      <c r="M177" s="76"/>
      <c r="N177" s="76"/>
      <c r="O177" s="212"/>
      <c r="P177" s="76"/>
      <c r="Q177" s="76"/>
      <c r="R177" s="76"/>
      <c r="S177" s="77"/>
      <c r="T177" s="9"/>
      <c r="U177" s="9"/>
      <c r="V177" s="443"/>
      <c r="W177" s="9"/>
      <c r="X177" s="10"/>
    </row>
    <row r="178" spans="1:24" ht="15" customHeight="1" x14ac:dyDescent="0.2">
      <c r="A178" s="59"/>
      <c r="B178" s="59"/>
      <c r="C178" s="343" t="s">
        <v>422</v>
      </c>
      <c r="D178" s="563" t="s">
        <v>424</v>
      </c>
      <c r="E178" s="71"/>
      <c r="F178" s="71"/>
      <c r="G178" s="65"/>
      <c r="H178" s="65"/>
      <c r="I178" s="70"/>
      <c r="J178" s="65"/>
      <c r="K178" s="65"/>
      <c r="L178" s="76"/>
      <c r="M178" s="76"/>
      <c r="N178" s="76"/>
      <c r="O178" s="215"/>
      <c r="P178" s="76"/>
      <c r="Q178" s="76"/>
      <c r="R178" s="76"/>
      <c r="S178" s="77"/>
      <c r="T178" s="9"/>
      <c r="U178" s="9"/>
      <c r="V178" s="443"/>
      <c r="W178" s="9"/>
      <c r="X178" s="10"/>
    </row>
    <row r="179" spans="1:24" ht="15" customHeight="1" x14ac:dyDescent="0.2">
      <c r="A179" s="59"/>
      <c r="B179" s="59"/>
      <c r="C179" s="343" t="s">
        <v>419</v>
      </c>
      <c r="D179" s="563" t="s">
        <v>425</v>
      </c>
      <c r="E179" s="71"/>
      <c r="F179" s="71"/>
      <c r="G179" s="65"/>
      <c r="H179" s="65"/>
      <c r="I179" s="70"/>
      <c r="J179" s="65"/>
      <c r="K179" s="65"/>
      <c r="L179" s="76"/>
      <c r="M179" s="76"/>
      <c r="N179" s="76"/>
      <c r="O179" s="215"/>
      <c r="P179" s="76"/>
      <c r="Q179" s="76"/>
      <c r="R179" s="76"/>
      <c r="S179" s="77"/>
      <c r="T179" s="9"/>
      <c r="U179" s="9"/>
      <c r="V179" s="443"/>
      <c r="W179" s="9"/>
      <c r="X179" s="10"/>
    </row>
    <row r="180" spans="1:24" ht="15" customHeight="1" x14ac:dyDescent="0.2">
      <c r="B180" s="59"/>
      <c r="C180" s="610" t="s">
        <v>423</v>
      </c>
      <c r="D180" s="211"/>
      <c r="G180" s="72"/>
      <c r="H180" s="72"/>
      <c r="I180" s="72"/>
      <c r="J180" s="218"/>
      <c r="K180" s="65"/>
      <c r="L180" s="76"/>
      <c r="M180" s="76"/>
      <c r="N180" s="77"/>
      <c r="T180" s="118"/>
      <c r="V180" s="443"/>
      <c r="X180" s="10"/>
    </row>
    <row r="181" spans="1:24" ht="15" customHeight="1" x14ac:dyDescent="0.2">
      <c r="B181" s="59"/>
      <c r="C181" s="605" t="s">
        <v>431</v>
      </c>
      <c r="D181" s="563" t="s">
        <v>424</v>
      </c>
      <c r="G181" s="72"/>
      <c r="H181" s="72"/>
      <c r="I181" s="72"/>
      <c r="J181" s="218"/>
      <c r="K181" s="65"/>
      <c r="L181" s="76"/>
      <c r="M181" s="76"/>
      <c r="N181" s="77"/>
      <c r="T181" s="118"/>
      <c r="V181" s="443"/>
      <c r="X181" s="10"/>
    </row>
    <row r="182" spans="1:24" ht="15" customHeight="1" x14ac:dyDescent="0.2">
      <c r="B182" s="59"/>
      <c r="C182" s="605" t="s">
        <v>426</v>
      </c>
      <c r="D182" s="563" t="s">
        <v>429</v>
      </c>
      <c r="G182" s="72"/>
      <c r="H182" s="72"/>
      <c r="I182" s="72"/>
      <c r="J182" s="218"/>
      <c r="K182" s="65"/>
      <c r="L182" s="76"/>
      <c r="M182" s="76"/>
      <c r="N182" s="77"/>
      <c r="T182" s="118"/>
      <c r="V182" s="443"/>
      <c r="X182" s="10"/>
    </row>
    <row r="183" spans="1:24" ht="15" customHeight="1" x14ac:dyDescent="0.2">
      <c r="B183" s="59"/>
      <c r="C183" s="342" t="s">
        <v>427</v>
      </c>
      <c r="D183" s="563" t="s">
        <v>428</v>
      </c>
      <c r="G183" s="72"/>
      <c r="H183" s="72"/>
      <c r="I183" s="72"/>
      <c r="J183" s="218"/>
      <c r="K183" s="65"/>
      <c r="L183" s="76"/>
      <c r="M183" s="76"/>
      <c r="N183" s="77"/>
      <c r="T183" s="118"/>
      <c r="V183" s="443"/>
      <c r="X183" s="10"/>
    </row>
    <row r="184" spans="1:24" ht="15" customHeight="1" x14ac:dyDescent="0.2">
      <c r="A184" s="895"/>
      <c r="B184" s="175"/>
      <c r="C184" s="896" t="s">
        <v>421</v>
      </c>
      <c r="D184" s="565" t="s">
        <v>430</v>
      </c>
      <c r="E184" s="554"/>
      <c r="F184" s="554"/>
      <c r="G184" s="179"/>
      <c r="H184" s="179"/>
      <c r="I184" s="179"/>
      <c r="J184" s="657"/>
      <c r="K184" s="179"/>
      <c r="L184" s="249"/>
      <c r="M184" s="249"/>
      <c r="N184" s="569"/>
      <c r="O184" s="249"/>
      <c r="P184" s="249"/>
      <c r="Q184" s="249"/>
      <c r="R184" s="249"/>
      <c r="S184" s="249"/>
      <c r="T184" s="570"/>
      <c r="U184" s="185"/>
      <c r="V184" s="571"/>
      <c r="W184" s="185"/>
      <c r="X184" s="103"/>
    </row>
  </sheetData>
  <mergeCells count="1">
    <mergeCell ref="G1:K1"/>
  </mergeCells>
  <phoneticPr fontId="1" type="noConversion"/>
  <pageMargins left="0.75" right="0.75" top="1" bottom="1" header="0.5" footer="0.5"/>
  <pageSetup paperSize="8" scale="73" fitToHeight="3" orientation="landscape" r:id="rId1"/>
  <headerFooter alignWithMargins="0"/>
  <ignoredErrors>
    <ignoredError sqref="F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4"/>
  <sheetViews>
    <sheetView zoomScaleNormal="100" workbookViewId="0">
      <pane ySplit="2" topLeftCell="A45" activePane="bottomLeft" state="frozen"/>
      <selection pane="bottomLeft" activeCell="E53" sqref="E53"/>
    </sheetView>
  </sheetViews>
  <sheetFormatPr defaultRowHeight="15" customHeight="1" x14ac:dyDescent="0.2"/>
  <cols>
    <col min="1" max="1" width="10.5703125" style="8" customWidth="1"/>
    <col min="2" max="2" width="15" style="8" customWidth="1"/>
    <col min="3" max="3" width="45" style="8" customWidth="1"/>
    <col min="4" max="4" width="10.7109375" style="8" customWidth="1"/>
    <col min="5" max="24" width="9.140625" style="8"/>
    <col min="25" max="25" width="7.42578125" style="8" bestFit="1" customWidth="1"/>
    <col min="26" max="26" width="7" style="8" bestFit="1" customWidth="1"/>
    <col min="27" max="16384" width="9.140625" style="8"/>
  </cols>
  <sheetData>
    <row r="1" spans="1:26" ht="15" customHeight="1" x14ac:dyDescent="0.2">
      <c r="A1" s="185"/>
      <c r="B1" s="185"/>
      <c r="C1" s="185"/>
      <c r="D1" s="185"/>
      <c r="E1" s="185"/>
      <c r="G1" s="1009" t="s">
        <v>312</v>
      </c>
      <c r="H1" s="1009"/>
      <c r="I1" s="1009"/>
      <c r="J1" s="1009"/>
      <c r="K1" s="1009"/>
      <c r="L1" s="185"/>
      <c r="M1" s="185"/>
      <c r="N1" s="185"/>
      <c r="O1" s="185"/>
      <c r="P1" s="185"/>
      <c r="Q1" s="185"/>
      <c r="R1" s="185"/>
      <c r="S1" s="185"/>
      <c r="T1" s="9"/>
      <c r="U1" s="9"/>
      <c r="V1" s="9"/>
      <c r="W1" s="9"/>
      <c r="X1" s="9"/>
    </row>
    <row r="2" spans="1:26" ht="15" customHeight="1" x14ac:dyDescent="0.2">
      <c r="A2" s="11" t="s">
        <v>56</v>
      </c>
      <c r="B2" s="11" t="s">
        <v>10</v>
      </c>
      <c r="C2" s="21" t="s">
        <v>113</v>
      </c>
      <c r="D2" s="19" t="s">
        <v>11</v>
      </c>
      <c r="E2" s="186" t="s">
        <v>12</v>
      </c>
      <c r="F2" s="253" t="s">
        <v>13</v>
      </c>
      <c r="G2" s="14" t="s">
        <v>14</v>
      </c>
      <c r="H2" s="14" t="s">
        <v>15</v>
      </c>
      <c r="I2" s="14" t="s">
        <v>16</v>
      </c>
      <c r="J2" s="187" t="s">
        <v>17</v>
      </c>
      <c r="K2" s="14" t="s">
        <v>18</v>
      </c>
      <c r="L2" s="17" t="s">
        <v>19</v>
      </c>
      <c r="M2" s="17" t="s">
        <v>20</v>
      </c>
      <c r="N2" s="18" t="s">
        <v>21</v>
      </c>
      <c r="O2" s="17" t="s">
        <v>22</v>
      </c>
      <c r="P2" s="17" t="s">
        <v>23</v>
      </c>
      <c r="Q2" s="17" t="s">
        <v>24</v>
      </c>
      <c r="R2" s="17" t="s">
        <v>25</v>
      </c>
      <c r="S2" s="18" t="s">
        <v>26</v>
      </c>
      <c r="T2" s="19" t="s">
        <v>172</v>
      </c>
      <c r="U2" s="17" t="s">
        <v>173</v>
      </c>
      <c r="V2" s="439" t="s">
        <v>174</v>
      </c>
      <c r="W2" s="17" t="s">
        <v>175</v>
      </c>
      <c r="X2" s="18" t="s">
        <v>177</v>
      </c>
      <c r="Y2" s="971" t="s">
        <v>572</v>
      </c>
      <c r="Z2" s="971" t="s">
        <v>573</v>
      </c>
    </row>
    <row r="3" spans="1:26" ht="15" customHeight="1" x14ac:dyDescent="0.2">
      <c r="A3" s="21"/>
      <c r="B3" s="21"/>
      <c r="C3" s="21"/>
      <c r="D3" s="42"/>
      <c r="E3" s="188"/>
      <c r="F3" s="546"/>
      <c r="G3" s="24"/>
      <c r="H3" s="24"/>
      <c r="I3" s="24"/>
      <c r="J3" s="189"/>
      <c r="K3" s="24"/>
      <c r="L3" s="27"/>
      <c r="M3" s="27"/>
      <c r="N3" s="28"/>
      <c r="O3" s="27"/>
      <c r="P3" s="27"/>
      <c r="Q3" s="27"/>
      <c r="R3" s="27"/>
      <c r="S3" s="28"/>
      <c r="T3" s="190"/>
      <c r="U3" s="27"/>
      <c r="V3" s="440"/>
      <c r="W3" s="27"/>
      <c r="X3" s="28"/>
      <c r="Y3" s="972"/>
      <c r="Z3" s="975"/>
    </row>
    <row r="4" spans="1:26" s="330" customFormat="1" ht="15" customHeight="1" x14ac:dyDescent="0.2">
      <c r="A4" s="321"/>
      <c r="B4" s="317"/>
      <c r="C4" s="317" t="s">
        <v>187</v>
      </c>
      <c r="D4" s="322">
        <f t="shared" ref="D4:V4" si="0">SUM(D10+D14+D18+D22+D26+D30+D31+D32+D36+D35+D37+D42+D45+D47+D48+D50+D55+D59+D49)</f>
        <v>1594.5</v>
      </c>
      <c r="E4" s="401">
        <f t="shared" si="0"/>
        <v>25</v>
      </c>
      <c r="F4" s="401">
        <f t="shared" si="0"/>
        <v>33</v>
      </c>
      <c r="G4" s="323">
        <f t="shared" si="0"/>
        <v>31</v>
      </c>
      <c r="H4" s="323">
        <f t="shared" si="0"/>
        <v>69</v>
      </c>
      <c r="I4" s="323">
        <f t="shared" si="0"/>
        <v>73</v>
      </c>
      <c r="J4" s="324">
        <f t="shared" si="0"/>
        <v>158</v>
      </c>
      <c r="K4" s="323">
        <f t="shared" si="0"/>
        <v>200</v>
      </c>
      <c r="L4" s="325">
        <f t="shared" si="0"/>
        <v>239</v>
      </c>
      <c r="M4" s="325">
        <f t="shared" si="0"/>
        <v>182</v>
      </c>
      <c r="N4" s="326">
        <f t="shared" si="0"/>
        <v>126</v>
      </c>
      <c r="O4" s="325">
        <f t="shared" si="0"/>
        <v>87.5</v>
      </c>
      <c r="P4" s="325">
        <f t="shared" si="0"/>
        <v>56</v>
      </c>
      <c r="Q4" s="325">
        <f t="shared" si="0"/>
        <v>56</v>
      </c>
      <c r="R4" s="325">
        <f t="shared" si="0"/>
        <v>56</v>
      </c>
      <c r="S4" s="326">
        <f t="shared" si="0"/>
        <v>56</v>
      </c>
      <c r="T4" s="327">
        <f t="shared" si="0"/>
        <v>49</v>
      </c>
      <c r="U4" s="328">
        <f t="shared" si="0"/>
        <v>49</v>
      </c>
      <c r="V4" s="862">
        <f t="shared" si="0"/>
        <v>49</v>
      </c>
      <c r="W4" s="328"/>
      <c r="X4" s="329"/>
      <c r="Y4" s="972">
        <f>SUM(E4:X4)</f>
        <v>1594.5</v>
      </c>
      <c r="Z4" s="975">
        <f t="shared" ref="Z4:Z6" si="1">SUM(Y4-D4)</f>
        <v>0</v>
      </c>
    </row>
    <row r="5" spans="1:26" s="330" customFormat="1" ht="15" customHeight="1" x14ac:dyDescent="0.2">
      <c r="A5" s="321"/>
      <c r="B5" s="317"/>
      <c r="C5" s="317" t="s">
        <v>188</v>
      </c>
      <c r="D5" s="322">
        <f t="shared" ref="D5:V5" si="2">SUM(D11+D15+D19+D23+D27+D56+D60+D43)</f>
        <v>557.5</v>
      </c>
      <c r="E5" s="401">
        <f t="shared" si="2"/>
        <v>0</v>
      </c>
      <c r="F5" s="401">
        <f t="shared" si="2"/>
        <v>0</v>
      </c>
      <c r="G5" s="323">
        <f t="shared" si="2"/>
        <v>4</v>
      </c>
      <c r="H5" s="323">
        <f t="shared" si="2"/>
        <v>18</v>
      </c>
      <c r="I5" s="323">
        <f t="shared" si="2"/>
        <v>29</v>
      </c>
      <c r="J5" s="324">
        <f t="shared" si="2"/>
        <v>70</v>
      </c>
      <c r="K5" s="323">
        <f t="shared" si="2"/>
        <v>89</v>
      </c>
      <c r="L5" s="325">
        <f t="shared" si="2"/>
        <v>102</v>
      </c>
      <c r="M5" s="325">
        <f t="shared" si="2"/>
        <v>64</v>
      </c>
      <c r="N5" s="326">
        <f t="shared" si="2"/>
        <v>48</v>
      </c>
      <c r="O5" s="325">
        <f t="shared" si="2"/>
        <v>28.5</v>
      </c>
      <c r="P5" s="325">
        <f t="shared" si="2"/>
        <v>15</v>
      </c>
      <c r="Q5" s="325">
        <f t="shared" si="2"/>
        <v>15</v>
      </c>
      <c r="R5" s="325">
        <f t="shared" si="2"/>
        <v>15</v>
      </c>
      <c r="S5" s="326">
        <f t="shared" si="2"/>
        <v>15</v>
      </c>
      <c r="T5" s="327">
        <f t="shared" si="2"/>
        <v>15</v>
      </c>
      <c r="U5" s="328">
        <f t="shared" si="2"/>
        <v>15</v>
      </c>
      <c r="V5" s="862">
        <f t="shared" si="2"/>
        <v>15</v>
      </c>
      <c r="W5" s="328"/>
      <c r="X5" s="329"/>
      <c r="Y5" s="972">
        <f t="shared" ref="Y5:Y60" si="3">SUM(E5:X5)</f>
        <v>557.5</v>
      </c>
      <c r="Z5" s="975">
        <f t="shared" si="1"/>
        <v>0</v>
      </c>
    </row>
    <row r="6" spans="1:26" ht="15" customHeight="1" x14ac:dyDescent="0.2">
      <c r="A6" s="29"/>
      <c r="B6" s="29"/>
      <c r="C6" s="32" t="s">
        <v>144</v>
      </c>
      <c r="D6" s="193">
        <f>SUM(D4:D5)</f>
        <v>2152</v>
      </c>
      <c r="E6" s="422">
        <f t="shared" ref="E6:V6" si="4">SUM(E4:E5)</f>
        <v>25</v>
      </c>
      <c r="F6" s="422">
        <f t="shared" si="4"/>
        <v>33</v>
      </c>
      <c r="G6" s="34">
        <f t="shared" si="4"/>
        <v>35</v>
      </c>
      <c r="H6" s="34">
        <f t="shared" si="4"/>
        <v>87</v>
      </c>
      <c r="I6" s="34">
        <f t="shared" si="4"/>
        <v>102</v>
      </c>
      <c r="J6" s="194">
        <f t="shared" si="4"/>
        <v>228</v>
      </c>
      <c r="K6" s="34">
        <f t="shared" si="4"/>
        <v>289</v>
      </c>
      <c r="L6" s="195">
        <f t="shared" si="4"/>
        <v>341</v>
      </c>
      <c r="M6" s="195">
        <f t="shared" si="4"/>
        <v>246</v>
      </c>
      <c r="N6" s="196">
        <f t="shared" si="4"/>
        <v>174</v>
      </c>
      <c r="O6" s="195">
        <f t="shared" si="4"/>
        <v>116</v>
      </c>
      <c r="P6" s="195">
        <f t="shared" si="4"/>
        <v>71</v>
      </c>
      <c r="Q6" s="195">
        <f t="shared" si="4"/>
        <v>71</v>
      </c>
      <c r="R6" s="195">
        <f t="shared" si="4"/>
        <v>71</v>
      </c>
      <c r="S6" s="196">
        <f t="shared" si="4"/>
        <v>71</v>
      </c>
      <c r="T6" s="469">
        <f t="shared" si="4"/>
        <v>64</v>
      </c>
      <c r="U6" s="470">
        <f t="shared" si="4"/>
        <v>64</v>
      </c>
      <c r="V6" s="863">
        <f t="shared" si="4"/>
        <v>64</v>
      </c>
      <c r="W6" s="399"/>
      <c r="X6" s="400"/>
      <c r="Y6" s="972">
        <f t="shared" si="3"/>
        <v>2152</v>
      </c>
      <c r="Z6" s="975">
        <f t="shared" si="1"/>
        <v>0</v>
      </c>
    </row>
    <row r="7" spans="1:26" ht="15" customHeight="1" x14ac:dyDescent="0.2">
      <c r="A7" s="29"/>
      <c r="B7" s="20"/>
      <c r="C7" s="20" t="s">
        <v>27</v>
      </c>
      <c r="D7" s="199"/>
      <c r="E7" s="48">
        <v>25</v>
      </c>
      <c r="F7" s="48">
        <f>SUM(E7+F6)</f>
        <v>58</v>
      </c>
      <c r="G7" s="49">
        <f t="shared" ref="G7:V7" si="5">SUM(F7+G6)</f>
        <v>93</v>
      </c>
      <c r="H7" s="49">
        <f t="shared" si="5"/>
        <v>180</v>
      </c>
      <c r="I7" s="50">
        <f t="shared" si="5"/>
        <v>282</v>
      </c>
      <c r="J7" s="49">
        <f t="shared" si="5"/>
        <v>510</v>
      </c>
      <c r="K7" s="49">
        <f t="shared" si="5"/>
        <v>799</v>
      </c>
      <c r="L7" s="160">
        <f t="shared" si="5"/>
        <v>1140</v>
      </c>
      <c r="M7" s="160">
        <f t="shared" si="5"/>
        <v>1386</v>
      </c>
      <c r="N7" s="160">
        <f t="shared" si="5"/>
        <v>1560</v>
      </c>
      <c r="O7" s="200">
        <f t="shared" si="5"/>
        <v>1676</v>
      </c>
      <c r="P7" s="160">
        <f t="shared" si="5"/>
        <v>1747</v>
      </c>
      <c r="Q7" s="160">
        <f t="shared" si="5"/>
        <v>1818</v>
      </c>
      <c r="R7" s="160">
        <f t="shared" si="5"/>
        <v>1889</v>
      </c>
      <c r="S7" s="201">
        <f t="shared" si="5"/>
        <v>1960</v>
      </c>
      <c r="T7" s="482">
        <f t="shared" si="5"/>
        <v>2024</v>
      </c>
      <c r="U7" s="483">
        <f t="shared" si="5"/>
        <v>2088</v>
      </c>
      <c r="V7" s="442">
        <f t="shared" si="5"/>
        <v>2152</v>
      </c>
      <c r="W7" s="9"/>
      <c r="X7" s="10"/>
      <c r="Y7" s="972"/>
      <c r="Z7" s="975"/>
    </row>
    <row r="8" spans="1:26" ht="15" customHeight="1" x14ac:dyDescent="0.2">
      <c r="A8" s="29"/>
      <c r="B8" s="20"/>
      <c r="C8" s="47"/>
      <c r="D8" s="202"/>
      <c r="E8" s="203"/>
      <c r="F8" s="257"/>
      <c r="G8" s="39"/>
      <c r="H8" s="39"/>
      <c r="I8" s="39"/>
      <c r="J8" s="204"/>
      <c r="K8" s="39"/>
      <c r="L8" s="41"/>
      <c r="M8" s="41"/>
      <c r="N8" s="78"/>
      <c r="O8" s="41"/>
      <c r="P8" s="41"/>
      <c r="Q8" s="41"/>
      <c r="R8" s="41"/>
      <c r="S8" s="78"/>
      <c r="T8" s="197"/>
      <c r="U8" s="198"/>
      <c r="V8" s="443"/>
      <c r="W8" s="9"/>
      <c r="X8" s="10"/>
      <c r="Y8" s="972"/>
      <c r="Z8" s="975"/>
    </row>
    <row r="9" spans="1:26" ht="15" customHeight="1" x14ac:dyDescent="0.2">
      <c r="A9" s="148" t="s">
        <v>70</v>
      </c>
      <c r="B9" s="148" t="s">
        <v>128</v>
      </c>
      <c r="C9" s="21" t="s">
        <v>453</v>
      </c>
      <c r="D9" s="933">
        <f>SUM(D10:D11)</f>
        <v>285</v>
      </c>
      <c r="E9" s="934"/>
      <c r="F9" s="150"/>
      <c r="G9" s="151">
        <f>SUM(G10:G11)</f>
        <v>13</v>
      </c>
      <c r="H9" s="151">
        <v>50</v>
      </c>
      <c r="I9" s="152">
        <v>50</v>
      </c>
      <c r="J9" s="932">
        <v>50</v>
      </c>
      <c r="K9" s="151">
        <v>50</v>
      </c>
      <c r="L9" s="153">
        <v>50</v>
      </c>
      <c r="M9" s="153">
        <v>22</v>
      </c>
      <c r="N9" s="153"/>
      <c r="O9" s="931"/>
      <c r="P9" s="153"/>
      <c r="Q9" s="153"/>
      <c r="R9" s="153"/>
      <c r="S9" s="154"/>
      <c r="T9" s="935"/>
      <c r="U9" s="936"/>
      <c r="V9" s="937"/>
      <c r="W9" s="936"/>
      <c r="X9" s="938"/>
      <c r="Y9" s="972">
        <f t="shared" si="3"/>
        <v>285</v>
      </c>
      <c r="Z9" s="975">
        <f>SUM(Y9-D9)</f>
        <v>0</v>
      </c>
    </row>
    <row r="10" spans="1:26" ht="15" customHeight="1" x14ac:dyDescent="0.2">
      <c r="A10" s="29"/>
      <c r="B10" s="29"/>
      <c r="C10" s="29" t="s">
        <v>335</v>
      </c>
      <c r="D10" s="531">
        <v>185</v>
      </c>
      <c r="E10" s="939"/>
      <c r="F10" s="51"/>
      <c r="G10" s="210">
        <v>9</v>
      </c>
      <c r="H10" s="110">
        <v>32</v>
      </c>
      <c r="I10" s="109">
        <v>32</v>
      </c>
      <c r="J10" s="157">
        <v>32</v>
      </c>
      <c r="K10" s="110">
        <v>32</v>
      </c>
      <c r="L10" s="121">
        <v>32</v>
      </c>
      <c r="M10" s="121">
        <v>16</v>
      </c>
      <c r="N10" s="217"/>
      <c r="O10" s="121"/>
      <c r="P10" s="121"/>
      <c r="Q10" s="121"/>
      <c r="R10" s="121"/>
      <c r="S10" s="217"/>
      <c r="T10" s="902"/>
      <c r="U10" s="158"/>
      <c r="V10" s="450"/>
      <c r="W10" s="158"/>
      <c r="X10" s="159"/>
      <c r="Y10" s="972">
        <f t="shared" si="3"/>
        <v>185</v>
      </c>
      <c r="Z10" s="975">
        <f t="shared" ref="Z10:Z60" si="6">SUM(Y10-D10)</f>
        <v>0</v>
      </c>
    </row>
    <row r="11" spans="1:26" ht="15" customHeight="1" x14ac:dyDescent="0.2">
      <c r="A11" s="59"/>
      <c r="B11" s="59"/>
      <c r="C11" s="29" t="s">
        <v>336</v>
      </c>
      <c r="D11" s="909">
        <v>100</v>
      </c>
      <c r="E11" s="939"/>
      <c r="F11" s="51"/>
      <c r="G11" s="210">
        <v>4</v>
      </c>
      <c r="H11" s="110">
        <v>18</v>
      </c>
      <c r="I11" s="109">
        <v>18</v>
      </c>
      <c r="J11" s="110">
        <v>18</v>
      </c>
      <c r="K11" s="110">
        <v>18</v>
      </c>
      <c r="L11" s="121">
        <v>18</v>
      </c>
      <c r="M11" s="121">
        <v>6</v>
      </c>
      <c r="N11" s="125"/>
      <c r="O11" s="121"/>
      <c r="P11" s="121"/>
      <c r="Q11" s="121"/>
      <c r="R11" s="121"/>
      <c r="S11" s="125"/>
      <c r="T11" s="902"/>
      <c r="U11" s="158"/>
      <c r="V11" s="450"/>
      <c r="W11" s="158"/>
      <c r="X11" s="159"/>
      <c r="Y11" s="972">
        <f t="shared" si="3"/>
        <v>100</v>
      </c>
      <c r="Z11" s="975">
        <f t="shared" si="6"/>
        <v>0</v>
      </c>
    </row>
    <row r="12" spans="1:26" ht="15" customHeight="1" x14ac:dyDescent="0.2">
      <c r="A12" s="29"/>
      <c r="B12" s="29"/>
      <c r="C12" s="29"/>
      <c r="D12" s="212"/>
      <c r="E12" s="213"/>
      <c r="F12" s="71"/>
      <c r="G12" s="110"/>
      <c r="H12" s="65"/>
      <c r="I12" s="73"/>
      <c r="J12" s="65"/>
      <c r="K12" s="72"/>
      <c r="L12" s="74"/>
      <c r="M12" s="74"/>
      <c r="N12" s="75"/>
      <c r="O12" s="74"/>
      <c r="P12" s="74"/>
      <c r="Q12" s="74"/>
      <c r="R12" s="74"/>
      <c r="S12" s="75"/>
      <c r="T12" s="197"/>
      <c r="U12" s="198"/>
      <c r="V12" s="443"/>
      <c r="W12" s="9"/>
      <c r="X12" s="10"/>
      <c r="Y12" s="972"/>
      <c r="Z12" s="975"/>
    </row>
    <row r="13" spans="1:26" s="9" customFormat="1" ht="15" customHeight="1" x14ac:dyDescent="0.2">
      <c r="A13" s="59" t="s">
        <v>70</v>
      </c>
      <c r="B13" s="59"/>
      <c r="C13" s="962" t="s">
        <v>580</v>
      </c>
      <c r="D13" s="538">
        <v>285</v>
      </c>
      <c r="E13" s="64"/>
      <c r="F13" s="71"/>
      <c r="G13" s="65"/>
      <c r="H13" s="65"/>
      <c r="I13" s="163">
        <v>20</v>
      </c>
      <c r="J13" s="49">
        <v>50</v>
      </c>
      <c r="K13" s="49">
        <v>50</v>
      </c>
      <c r="L13" s="160">
        <v>50</v>
      </c>
      <c r="M13" s="160">
        <v>50</v>
      </c>
      <c r="N13" s="52">
        <v>50</v>
      </c>
      <c r="O13" s="160">
        <v>15</v>
      </c>
      <c r="P13" s="76"/>
      <c r="Q13" s="76"/>
      <c r="R13" s="76"/>
      <c r="S13" s="77"/>
      <c r="T13" s="197"/>
      <c r="U13" s="198"/>
      <c r="V13" s="443"/>
      <c r="X13" s="10"/>
      <c r="Y13" s="972">
        <f t="shared" si="3"/>
        <v>285</v>
      </c>
      <c r="Z13" s="975">
        <f t="shared" si="6"/>
        <v>0</v>
      </c>
    </row>
    <row r="14" spans="1:26" ht="15" customHeight="1" x14ac:dyDescent="0.2">
      <c r="A14" s="59"/>
      <c r="B14" s="59"/>
      <c r="C14" s="29" t="s">
        <v>337</v>
      </c>
      <c r="D14" s="123">
        <f>SUM(D13-D15)</f>
        <v>199.5</v>
      </c>
      <c r="E14" s="64"/>
      <c r="F14" s="71"/>
      <c r="G14" s="65"/>
      <c r="H14" s="65"/>
      <c r="I14" s="109">
        <f>SUM(I13-I15)</f>
        <v>14</v>
      </c>
      <c r="J14" s="210">
        <f t="shared" ref="J14:O14" si="7">SUM(J13-J15)</f>
        <v>35</v>
      </c>
      <c r="K14" s="210">
        <f t="shared" si="7"/>
        <v>35</v>
      </c>
      <c r="L14" s="121">
        <f t="shared" si="7"/>
        <v>35</v>
      </c>
      <c r="M14" s="121">
        <f t="shared" si="7"/>
        <v>35</v>
      </c>
      <c r="N14" s="125">
        <f t="shared" si="7"/>
        <v>35</v>
      </c>
      <c r="O14" s="121">
        <f t="shared" si="7"/>
        <v>10.5</v>
      </c>
      <c r="P14" s="74"/>
      <c r="Q14" s="74"/>
      <c r="R14" s="74"/>
      <c r="S14" s="77"/>
      <c r="T14" s="197"/>
      <c r="U14" s="198"/>
      <c r="V14" s="443"/>
      <c r="W14" s="9"/>
      <c r="X14" s="10"/>
      <c r="Y14" s="972">
        <f t="shared" si="3"/>
        <v>199.5</v>
      </c>
      <c r="Z14" s="975">
        <f t="shared" si="6"/>
        <v>0</v>
      </c>
    </row>
    <row r="15" spans="1:26" ht="15" customHeight="1" x14ac:dyDescent="0.2">
      <c r="A15" s="59"/>
      <c r="B15" s="59"/>
      <c r="C15" s="29" t="s">
        <v>338</v>
      </c>
      <c r="D15" s="123">
        <f>SUM(D13*0.3)</f>
        <v>85.5</v>
      </c>
      <c r="E15" s="64"/>
      <c r="F15" s="71"/>
      <c r="G15" s="65"/>
      <c r="H15" s="65"/>
      <c r="I15" s="109">
        <f>SUM(I13)*0.3</f>
        <v>6</v>
      </c>
      <c r="J15" s="210">
        <f t="shared" ref="J15:O15" si="8">SUM(J13)*0.3</f>
        <v>15</v>
      </c>
      <c r="K15" s="210">
        <f t="shared" si="8"/>
        <v>15</v>
      </c>
      <c r="L15" s="121">
        <f t="shared" si="8"/>
        <v>15</v>
      </c>
      <c r="M15" s="121">
        <f t="shared" si="8"/>
        <v>15</v>
      </c>
      <c r="N15" s="125">
        <f t="shared" si="8"/>
        <v>15</v>
      </c>
      <c r="O15" s="121">
        <f t="shared" si="8"/>
        <v>4.5</v>
      </c>
      <c r="P15" s="74"/>
      <c r="Q15" s="74"/>
      <c r="R15" s="74"/>
      <c r="S15" s="77"/>
      <c r="T15" s="197"/>
      <c r="U15" s="198"/>
      <c r="V15" s="443"/>
      <c r="W15" s="9"/>
      <c r="X15" s="10"/>
      <c r="Y15" s="972">
        <f t="shared" si="3"/>
        <v>85.5</v>
      </c>
      <c r="Z15" s="975">
        <f t="shared" si="6"/>
        <v>0</v>
      </c>
    </row>
    <row r="16" spans="1:26" ht="15" customHeight="1" x14ac:dyDescent="0.2">
      <c r="A16" s="59"/>
      <c r="B16" s="59"/>
      <c r="C16" s="59"/>
      <c r="D16" s="215"/>
      <c r="E16" s="64"/>
      <c r="F16" s="71"/>
      <c r="G16" s="65"/>
      <c r="H16" s="65"/>
      <c r="I16" s="70"/>
      <c r="J16" s="72"/>
      <c r="K16" s="72"/>
      <c r="L16" s="74"/>
      <c r="M16" s="74"/>
      <c r="N16" s="77"/>
      <c r="O16" s="74"/>
      <c r="P16" s="74"/>
      <c r="Q16" s="74"/>
      <c r="R16" s="74"/>
      <c r="S16" s="77"/>
      <c r="T16" s="197"/>
      <c r="U16" s="198"/>
      <c r="V16" s="443"/>
      <c r="W16" s="9"/>
      <c r="X16" s="10"/>
      <c r="Y16" s="972"/>
      <c r="Z16" s="975"/>
    </row>
    <row r="17" spans="1:26" ht="15" customHeight="1" x14ac:dyDescent="0.2">
      <c r="A17" s="148" t="s">
        <v>69</v>
      </c>
      <c r="B17" s="148" t="s">
        <v>454</v>
      </c>
      <c r="C17" s="21" t="s">
        <v>509</v>
      </c>
      <c r="D17" s="931">
        <v>157</v>
      </c>
      <c r="E17" s="214"/>
      <c r="F17" s="104"/>
      <c r="G17" s="136"/>
      <c r="H17" s="136"/>
      <c r="I17" s="151">
        <v>20</v>
      </c>
      <c r="J17" s="932">
        <v>50</v>
      </c>
      <c r="K17" s="151">
        <v>50</v>
      </c>
      <c r="L17" s="153">
        <v>37</v>
      </c>
      <c r="M17" s="928"/>
      <c r="N17" s="929"/>
      <c r="O17" s="928"/>
      <c r="P17" s="928"/>
      <c r="Q17" s="928"/>
      <c r="R17" s="928"/>
      <c r="S17" s="929"/>
      <c r="T17" s="930"/>
      <c r="U17" s="208"/>
      <c r="V17" s="449"/>
      <c r="W17" s="138"/>
      <c r="X17" s="139"/>
      <c r="Y17" s="972">
        <f t="shared" si="3"/>
        <v>157</v>
      </c>
      <c r="Z17" s="975">
        <f t="shared" si="6"/>
        <v>0</v>
      </c>
    </row>
    <row r="18" spans="1:26" ht="15" customHeight="1" x14ac:dyDescent="0.2">
      <c r="A18" s="29"/>
      <c r="B18" s="29"/>
      <c r="C18" s="29" t="s">
        <v>497</v>
      </c>
      <c r="D18" s="341">
        <v>102</v>
      </c>
      <c r="E18" s="213"/>
      <c r="F18" s="5"/>
      <c r="G18" s="72"/>
      <c r="H18" s="72"/>
      <c r="I18" s="210">
        <v>15</v>
      </c>
      <c r="J18" s="216">
        <v>30</v>
      </c>
      <c r="K18" s="210">
        <v>30</v>
      </c>
      <c r="L18" s="121">
        <v>27</v>
      </c>
      <c r="M18" s="121"/>
      <c r="N18" s="125"/>
      <c r="O18" s="121"/>
      <c r="P18" s="121"/>
      <c r="Q18" s="121"/>
      <c r="R18" s="121"/>
      <c r="S18" s="125"/>
      <c r="T18" s="925"/>
      <c r="U18" s="198"/>
      <c r="V18" s="443"/>
      <c r="W18" s="9"/>
      <c r="X18" s="10"/>
      <c r="Y18" s="972">
        <f t="shared" si="3"/>
        <v>102</v>
      </c>
      <c r="Z18" s="975">
        <f t="shared" si="6"/>
        <v>0</v>
      </c>
    </row>
    <row r="19" spans="1:26" ht="15" customHeight="1" x14ac:dyDescent="0.2">
      <c r="A19" s="29"/>
      <c r="B19" s="29"/>
      <c r="C19" s="29" t="s">
        <v>498</v>
      </c>
      <c r="D19" s="341">
        <v>55</v>
      </c>
      <c r="E19" s="213"/>
      <c r="F19" s="5"/>
      <c r="G19" s="72"/>
      <c r="H19" s="72"/>
      <c r="I19" s="210">
        <v>5</v>
      </c>
      <c r="J19" s="216">
        <v>16</v>
      </c>
      <c r="K19" s="210">
        <v>17</v>
      </c>
      <c r="L19" s="121">
        <v>17</v>
      </c>
      <c r="M19" s="121"/>
      <c r="N19" s="125"/>
      <c r="O19" s="121"/>
      <c r="P19" s="121"/>
      <c r="Q19" s="121"/>
      <c r="R19" s="121"/>
      <c r="S19" s="125"/>
      <c r="T19" s="925"/>
      <c r="U19" s="198"/>
      <c r="V19" s="443"/>
      <c r="W19" s="9"/>
      <c r="X19" s="10"/>
      <c r="Y19" s="972">
        <f t="shared" si="3"/>
        <v>55</v>
      </c>
      <c r="Z19" s="975">
        <f t="shared" si="6"/>
        <v>0</v>
      </c>
    </row>
    <row r="20" spans="1:26" ht="15" customHeight="1" x14ac:dyDescent="0.2">
      <c r="A20" s="29"/>
      <c r="B20" s="29"/>
      <c r="C20" s="29"/>
      <c r="D20" s="341"/>
      <c r="E20" s="213"/>
      <c r="F20" s="5"/>
      <c r="G20" s="72"/>
      <c r="H20" s="72"/>
      <c r="I20" s="210"/>
      <c r="J20" s="216"/>
      <c r="K20" s="210"/>
      <c r="L20" s="122"/>
      <c r="M20" s="122"/>
      <c r="N20" s="125"/>
      <c r="O20" s="121"/>
      <c r="P20" s="121"/>
      <c r="Q20" s="121"/>
      <c r="R20" s="121"/>
      <c r="S20" s="125"/>
      <c r="T20" s="925"/>
      <c r="U20" s="198"/>
      <c r="V20" s="443"/>
      <c r="W20" s="9"/>
      <c r="X20" s="10"/>
      <c r="Y20" s="972"/>
      <c r="Z20" s="975"/>
    </row>
    <row r="21" spans="1:26" ht="15" customHeight="1" x14ac:dyDescent="0.2">
      <c r="A21" s="59" t="s">
        <v>69</v>
      </c>
      <c r="B21" s="29" t="s">
        <v>454</v>
      </c>
      <c r="C21" s="60" t="s">
        <v>510</v>
      </c>
      <c r="D21" s="42">
        <v>113</v>
      </c>
      <c r="E21" s="64"/>
      <c r="F21" s="5"/>
      <c r="G21" s="72"/>
      <c r="H21" s="72"/>
      <c r="I21" s="72"/>
      <c r="J21" s="218"/>
      <c r="K21" s="72"/>
      <c r="L21" s="55">
        <v>50</v>
      </c>
      <c r="M21" s="55">
        <v>63</v>
      </c>
      <c r="N21" s="77"/>
      <c r="O21" s="74"/>
      <c r="P21" s="74"/>
      <c r="Q21" s="74"/>
      <c r="R21" s="74"/>
      <c r="S21" s="77"/>
      <c r="T21" s="197"/>
      <c r="U21" s="198"/>
      <c r="V21" s="443"/>
      <c r="W21" s="9"/>
      <c r="X21" s="10"/>
      <c r="Y21" s="972">
        <f t="shared" si="3"/>
        <v>113</v>
      </c>
      <c r="Z21" s="975">
        <f t="shared" si="6"/>
        <v>0</v>
      </c>
    </row>
    <row r="22" spans="1:26" ht="15" customHeight="1" x14ac:dyDescent="0.2">
      <c r="A22" s="29"/>
      <c r="B22" s="29"/>
      <c r="C22" s="59" t="s">
        <v>507</v>
      </c>
      <c r="D22" s="341">
        <v>87</v>
      </c>
      <c r="E22" s="213"/>
      <c r="F22" s="5"/>
      <c r="G22" s="72"/>
      <c r="H22" s="72"/>
      <c r="I22" s="210"/>
      <c r="J22" s="216"/>
      <c r="K22" s="210"/>
      <c r="L22" s="121">
        <v>40</v>
      </c>
      <c r="M22" s="121">
        <v>47</v>
      </c>
      <c r="N22" s="125"/>
      <c r="O22" s="121"/>
      <c r="P22" s="121"/>
      <c r="Q22" s="121"/>
      <c r="R22" s="121"/>
      <c r="S22" s="125"/>
      <c r="T22" s="925"/>
      <c r="U22" s="198"/>
      <c r="V22" s="443"/>
      <c r="W22" s="9"/>
      <c r="X22" s="10"/>
      <c r="Y22" s="972">
        <f t="shared" si="3"/>
        <v>87</v>
      </c>
      <c r="Z22" s="975">
        <f t="shared" si="6"/>
        <v>0</v>
      </c>
    </row>
    <row r="23" spans="1:26" ht="15" customHeight="1" x14ac:dyDescent="0.2">
      <c r="A23" s="10"/>
      <c r="C23" s="59" t="s">
        <v>508</v>
      </c>
      <c r="D23" s="8">
        <v>26</v>
      </c>
      <c r="E23" s="168"/>
      <c r="F23" s="9"/>
      <c r="G23" s="119"/>
      <c r="H23" s="119"/>
      <c r="I23" s="120"/>
      <c r="J23" s="117"/>
      <c r="K23" s="117"/>
      <c r="L23" s="8">
        <v>13</v>
      </c>
      <c r="M23" s="8">
        <v>13</v>
      </c>
      <c r="O23" s="168"/>
      <c r="P23" s="9"/>
      <c r="Q23" s="9"/>
      <c r="R23" s="9"/>
      <c r="S23" s="10"/>
      <c r="V23" s="443"/>
      <c r="X23" s="10"/>
      <c r="Y23" s="972">
        <f t="shared" si="3"/>
        <v>26</v>
      </c>
      <c r="Z23" s="975">
        <f t="shared" si="6"/>
        <v>0</v>
      </c>
    </row>
    <row r="24" spans="1:26" ht="15" customHeight="1" x14ac:dyDescent="0.2">
      <c r="A24" s="309"/>
      <c r="B24" s="93"/>
      <c r="C24" s="29"/>
      <c r="D24" s="124"/>
      <c r="E24" s="213"/>
      <c r="F24" s="71"/>
      <c r="G24" s="65"/>
      <c r="H24" s="65"/>
      <c r="I24" s="109"/>
      <c r="J24" s="110"/>
      <c r="K24" s="210"/>
      <c r="L24" s="121"/>
      <c r="M24" s="121"/>
      <c r="N24" s="124"/>
      <c r="O24" s="341"/>
      <c r="P24" s="124"/>
      <c r="Q24" s="124"/>
      <c r="R24" s="124"/>
      <c r="S24" s="125"/>
      <c r="T24" s="926"/>
      <c r="U24" s="198"/>
      <c r="V24" s="443"/>
      <c r="W24" s="9"/>
      <c r="X24" s="10"/>
      <c r="Y24" s="972"/>
      <c r="Z24" s="975"/>
    </row>
    <row r="25" spans="1:26" ht="15" customHeight="1" x14ac:dyDescent="0.2">
      <c r="A25" s="309" t="s">
        <v>69</v>
      </c>
      <c r="B25" s="309" t="s">
        <v>454</v>
      </c>
      <c r="C25" s="20" t="s">
        <v>511</v>
      </c>
      <c r="D25" s="160">
        <v>430</v>
      </c>
      <c r="E25" s="213"/>
      <c r="F25" s="71"/>
      <c r="G25" s="65"/>
      <c r="H25" s="65"/>
      <c r="I25" s="109"/>
      <c r="J25" s="110"/>
      <c r="K25" s="210"/>
      <c r="L25" s="121"/>
      <c r="M25" s="121"/>
      <c r="N25" s="160">
        <v>30</v>
      </c>
      <c r="O25" s="200">
        <v>50</v>
      </c>
      <c r="P25" s="160">
        <v>50</v>
      </c>
      <c r="Q25" s="160">
        <v>50</v>
      </c>
      <c r="R25" s="160">
        <v>50</v>
      </c>
      <c r="S25" s="52">
        <v>50</v>
      </c>
      <c r="T25" s="533">
        <v>50</v>
      </c>
      <c r="U25" s="483">
        <v>50</v>
      </c>
      <c r="V25" s="442">
        <v>50</v>
      </c>
      <c r="W25" s="9"/>
      <c r="X25" s="10"/>
      <c r="Y25" s="972">
        <f t="shared" si="3"/>
        <v>430</v>
      </c>
      <c r="Z25" s="975">
        <f t="shared" si="6"/>
        <v>0</v>
      </c>
    </row>
    <row r="26" spans="1:26" ht="15" customHeight="1" x14ac:dyDescent="0.2">
      <c r="A26" s="309"/>
      <c r="B26" s="93"/>
      <c r="C26" s="20" t="s">
        <v>499</v>
      </c>
      <c r="D26" s="124">
        <f>SUM(490)-D18-D22</f>
        <v>301</v>
      </c>
      <c r="E26" s="213"/>
      <c r="F26" s="71"/>
      <c r="G26" s="65"/>
      <c r="H26" s="65"/>
      <c r="I26" s="109"/>
      <c r="J26" s="110"/>
      <c r="K26" s="210"/>
      <c r="L26" s="121"/>
      <c r="M26" s="121"/>
      <c r="N26" s="124">
        <v>21</v>
      </c>
      <c r="O26" s="341">
        <v>35</v>
      </c>
      <c r="P26" s="124">
        <v>35</v>
      </c>
      <c r="Q26" s="124">
        <v>35</v>
      </c>
      <c r="R26" s="124">
        <v>35</v>
      </c>
      <c r="S26" s="125">
        <v>35</v>
      </c>
      <c r="T26" s="926">
        <v>35</v>
      </c>
      <c r="U26" s="198">
        <v>35</v>
      </c>
      <c r="V26" s="443">
        <v>35</v>
      </c>
      <c r="W26" s="9"/>
      <c r="X26" s="10"/>
      <c r="Y26" s="972">
        <f t="shared" si="3"/>
        <v>301</v>
      </c>
      <c r="Z26" s="975">
        <f t="shared" si="6"/>
        <v>0</v>
      </c>
    </row>
    <row r="27" spans="1:26" ht="15" customHeight="1" x14ac:dyDescent="0.2">
      <c r="A27" s="309"/>
      <c r="B27" s="93"/>
      <c r="C27" s="29" t="s">
        <v>500</v>
      </c>
      <c r="D27" s="124">
        <f>SUM(210)-D19-D23</f>
        <v>129</v>
      </c>
      <c r="E27" s="213"/>
      <c r="F27" s="71"/>
      <c r="G27" s="65"/>
      <c r="H27" s="65"/>
      <c r="I27" s="109"/>
      <c r="J27" s="110"/>
      <c r="K27" s="210"/>
      <c r="L27" s="121"/>
      <c r="M27" s="121"/>
      <c r="N27" s="124">
        <v>9</v>
      </c>
      <c r="O27" s="341">
        <v>15</v>
      </c>
      <c r="P27" s="124">
        <v>15</v>
      </c>
      <c r="Q27" s="124">
        <v>15</v>
      </c>
      <c r="R27" s="124">
        <v>15</v>
      </c>
      <c r="S27" s="125">
        <v>15</v>
      </c>
      <c r="T27" s="926">
        <v>15</v>
      </c>
      <c r="U27" s="198">
        <v>15</v>
      </c>
      <c r="V27" s="443">
        <v>15</v>
      </c>
      <c r="W27" s="9"/>
      <c r="X27" s="10"/>
      <c r="Y27" s="972">
        <f t="shared" si="3"/>
        <v>129</v>
      </c>
      <c r="Z27" s="975">
        <f t="shared" si="6"/>
        <v>0</v>
      </c>
    </row>
    <row r="28" spans="1:26" ht="15" customHeight="1" x14ac:dyDescent="0.2">
      <c r="A28" s="103"/>
      <c r="C28" s="873"/>
      <c r="E28" s="570"/>
      <c r="F28" s="185"/>
      <c r="G28" s="876"/>
      <c r="H28" s="876"/>
      <c r="I28" s="927"/>
      <c r="J28" s="117"/>
      <c r="K28" s="117"/>
      <c r="O28" s="570"/>
      <c r="P28" s="185"/>
      <c r="Q28" s="185"/>
      <c r="R28" s="185"/>
      <c r="S28" s="103"/>
      <c r="V28" s="571"/>
      <c r="X28" s="103"/>
      <c r="Y28" s="972"/>
      <c r="Z28" s="975"/>
    </row>
    <row r="29" spans="1:26" ht="15" customHeight="1" x14ac:dyDescent="0.2">
      <c r="A29" s="148"/>
      <c r="B29" s="148"/>
      <c r="C29" s="140" t="s">
        <v>116</v>
      </c>
      <c r="D29" s="190">
        <f>SUM(D30:D32)</f>
        <v>35</v>
      </c>
      <c r="E29" s="133">
        <f t="shared" ref="E29:F29" si="9">SUM(E30:E32)</f>
        <v>12</v>
      </c>
      <c r="F29" s="547">
        <f t="shared" si="9"/>
        <v>23</v>
      </c>
      <c r="G29" s="219"/>
      <c r="H29" s="136"/>
      <c r="I29" s="136"/>
      <c r="J29" s="220"/>
      <c r="K29" s="136"/>
      <c r="L29" s="105"/>
      <c r="M29" s="105"/>
      <c r="N29" s="143"/>
      <c r="O29" s="105"/>
      <c r="P29" s="105"/>
      <c r="Q29" s="105"/>
      <c r="R29" s="105"/>
      <c r="S29" s="143"/>
      <c r="T29" s="207"/>
      <c r="U29" s="208"/>
      <c r="V29" s="449"/>
      <c r="W29" s="138"/>
      <c r="X29" s="139"/>
      <c r="Y29" s="972">
        <f t="shared" si="3"/>
        <v>35</v>
      </c>
      <c r="Z29" s="975">
        <f t="shared" si="6"/>
        <v>0</v>
      </c>
    </row>
    <row r="30" spans="1:26" ht="15" customHeight="1" x14ac:dyDescent="0.2">
      <c r="A30" s="29" t="s">
        <v>341</v>
      </c>
      <c r="B30" s="29" t="s">
        <v>53</v>
      </c>
      <c r="C30" s="96" t="s">
        <v>288</v>
      </c>
      <c r="D30" s="212">
        <v>12</v>
      </c>
      <c r="E30" s="213">
        <v>12</v>
      </c>
      <c r="F30" s="5"/>
      <c r="G30" s="72"/>
      <c r="H30" s="72"/>
      <c r="I30" s="72"/>
      <c r="J30" s="91"/>
      <c r="K30" s="72"/>
      <c r="L30" s="74"/>
      <c r="M30" s="74"/>
      <c r="N30" s="75"/>
      <c r="O30" s="74"/>
      <c r="P30" s="74"/>
      <c r="Q30" s="74"/>
      <c r="R30" s="74"/>
      <c r="S30" s="75"/>
      <c r="T30" s="197"/>
      <c r="U30" s="198"/>
      <c r="V30" s="443"/>
      <c r="W30" s="9"/>
      <c r="X30" s="10"/>
      <c r="Y30" s="972">
        <f t="shared" si="3"/>
        <v>12</v>
      </c>
      <c r="Z30" s="975">
        <f t="shared" si="6"/>
        <v>0</v>
      </c>
    </row>
    <row r="31" spans="1:26" ht="15" customHeight="1" x14ac:dyDescent="0.2">
      <c r="A31" s="29" t="s">
        <v>277</v>
      </c>
      <c r="B31" s="29" t="s">
        <v>110</v>
      </c>
      <c r="C31" s="96" t="s">
        <v>105</v>
      </c>
      <c r="D31" s="212">
        <v>10</v>
      </c>
      <c r="E31" s="213"/>
      <c r="F31" s="209">
        <v>10</v>
      </c>
      <c r="G31" s="72"/>
      <c r="H31" s="72"/>
      <c r="I31" s="72"/>
      <c r="J31" s="91"/>
      <c r="K31" s="72"/>
      <c r="L31" s="74"/>
      <c r="M31" s="74"/>
      <c r="N31" s="77"/>
      <c r="O31" s="74"/>
      <c r="P31" s="74"/>
      <c r="Q31" s="74"/>
      <c r="R31" s="74"/>
      <c r="S31" s="77"/>
      <c r="T31" s="225"/>
      <c r="U31" s="198"/>
      <c r="V31" s="443"/>
      <c r="W31" s="9"/>
      <c r="X31" s="10"/>
      <c r="Y31" s="972">
        <f t="shared" si="3"/>
        <v>10</v>
      </c>
      <c r="Z31" s="975">
        <f t="shared" si="6"/>
        <v>0</v>
      </c>
    </row>
    <row r="32" spans="1:26" ht="15" customHeight="1" x14ac:dyDescent="0.2">
      <c r="A32" s="29" t="s">
        <v>273</v>
      </c>
      <c r="B32" s="29" t="s">
        <v>129</v>
      </c>
      <c r="C32" s="96" t="s">
        <v>130</v>
      </c>
      <c r="D32" s="212">
        <v>13</v>
      </c>
      <c r="E32" s="213"/>
      <c r="F32" s="209">
        <v>13</v>
      </c>
      <c r="G32" s="72"/>
      <c r="H32" s="72"/>
      <c r="I32" s="72"/>
      <c r="J32" s="91"/>
      <c r="K32" s="72"/>
      <c r="L32" s="74"/>
      <c r="M32" s="74"/>
      <c r="N32" s="75"/>
      <c r="O32" s="74"/>
      <c r="P32" s="74"/>
      <c r="Q32" s="74"/>
      <c r="R32" s="74"/>
      <c r="S32" s="75"/>
      <c r="T32" s="225"/>
      <c r="U32" s="198"/>
      <c r="V32" s="443"/>
      <c r="W32" s="9"/>
      <c r="X32" s="10"/>
      <c r="Y32" s="972">
        <f t="shared" si="3"/>
        <v>13</v>
      </c>
      <c r="Z32" s="975">
        <f t="shared" si="6"/>
        <v>0</v>
      </c>
    </row>
    <row r="33" spans="1:26" ht="15" customHeight="1" x14ac:dyDescent="0.2">
      <c r="A33" s="29"/>
      <c r="B33" s="29"/>
      <c r="C33" s="96"/>
      <c r="D33" s="212"/>
      <c r="E33" s="213"/>
      <c r="F33" s="5"/>
      <c r="G33" s="72"/>
      <c r="H33" s="72"/>
      <c r="I33" s="72"/>
      <c r="J33" s="91"/>
      <c r="K33" s="72"/>
      <c r="L33" s="74"/>
      <c r="M33" s="74"/>
      <c r="N33" s="77"/>
      <c r="O33" s="74"/>
      <c r="P33" s="74"/>
      <c r="Q33" s="74"/>
      <c r="R33" s="74"/>
      <c r="S33" s="77"/>
      <c r="T33" s="197"/>
      <c r="U33" s="198"/>
      <c r="V33" s="443"/>
      <c r="W33" s="9"/>
      <c r="X33" s="10"/>
      <c r="Y33" s="972"/>
      <c r="Z33" s="975"/>
    </row>
    <row r="34" spans="1:26" ht="15" customHeight="1" x14ac:dyDescent="0.2">
      <c r="A34" s="148"/>
      <c r="B34" s="148"/>
      <c r="C34" s="140" t="s">
        <v>29</v>
      </c>
      <c r="D34" s="190">
        <f>SUM(D35:D37)</f>
        <v>37</v>
      </c>
      <c r="E34" s="221"/>
      <c r="F34" s="127"/>
      <c r="G34" s="24">
        <f t="shared" ref="G34:H34" si="10">SUM(G35:G37)</f>
        <v>11</v>
      </c>
      <c r="H34" s="24">
        <f t="shared" si="10"/>
        <v>26</v>
      </c>
      <c r="I34" s="24"/>
      <c r="J34" s="206"/>
      <c r="K34" s="24"/>
      <c r="L34" s="105"/>
      <c r="M34" s="105"/>
      <c r="N34" s="143"/>
      <c r="O34" s="105"/>
      <c r="P34" s="105"/>
      <c r="Q34" s="105"/>
      <c r="R34" s="105"/>
      <c r="S34" s="143"/>
      <c r="T34" s="207"/>
      <c r="U34" s="208"/>
      <c r="V34" s="449"/>
      <c r="W34" s="138"/>
      <c r="X34" s="139"/>
      <c r="Y34" s="972">
        <f t="shared" si="3"/>
        <v>37</v>
      </c>
      <c r="Z34" s="975">
        <f t="shared" si="6"/>
        <v>0</v>
      </c>
    </row>
    <row r="35" spans="1:26" ht="15" customHeight="1" x14ac:dyDescent="0.2">
      <c r="A35" s="29" t="s">
        <v>275</v>
      </c>
      <c r="B35" s="79" t="s">
        <v>115</v>
      </c>
      <c r="C35" s="96" t="s">
        <v>106</v>
      </c>
      <c r="D35" s="212">
        <v>11</v>
      </c>
      <c r="E35" s="213"/>
      <c r="F35" s="5"/>
      <c r="G35" s="72">
        <v>11</v>
      </c>
      <c r="H35" s="72"/>
      <c r="I35" s="72"/>
      <c r="J35" s="91"/>
      <c r="K35" s="72"/>
      <c r="L35" s="74"/>
      <c r="M35" s="74"/>
      <c r="N35" s="75"/>
      <c r="O35" s="74"/>
      <c r="P35" s="74"/>
      <c r="Q35" s="74"/>
      <c r="R35" s="74"/>
      <c r="S35" s="75"/>
      <c r="T35" s="197"/>
      <c r="U35" s="198"/>
      <c r="V35" s="443"/>
      <c r="W35" s="9"/>
      <c r="X35" s="10"/>
      <c r="Y35" s="972">
        <f>SUM(E35:X35)</f>
        <v>11</v>
      </c>
      <c r="Z35" s="975">
        <f>SUM(Y35-D35)</f>
        <v>0</v>
      </c>
    </row>
    <row r="36" spans="1:26" ht="15" customHeight="1" x14ac:dyDescent="0.2">
      <c r="A36" s="29" t="s">
        <v>276</v>
      </c>
      <c r="B36" s="29" t="s">
        <v>523</v>
      </c>
      <c r="C36" s="96" t="s">
        <v>524</v>
      </c>
      <c r="D36" s="212">
        <v>12</v>
      </c>
      <c r="E36" s="222"/>
      <c r="F36" s="5"/>
      <c r="G36" s="72"/>
      <c r="H36" s="72">
        <v>12</v>
      </c>
      <c r="I36" s="72"/>
      <c r="J36" s="91"/>
      <c r="K36" s="72"/>
      <c r="L36" s="74"/>
      <c r="M36" s="74"/>
      <c r="N36" s="75"/>
      <c r="O36" s="74"/>
      <c r="P36" s="74"/>
      <c r="Q36" s="74"/>
      <c r="R36" s="74"/>
      <c r="S36" s="75"/>
      <c r="T36" s="197"/>
      <c r="U36" s="198"/>
      <c r="V36" s="443"/>
      <c r="W36" s="9"/>
      <c r="X36" s="10"/>
      <c r="Y36" s="972">
        <f t="shared" si="3"/>
        <v>12</v>
      </c>
      <c r="Z36" s="975">
        <f t="shared" si="6"/>
        <v>0</v>
      </c>
    </row>
    <row r="37" spans="1:26" ht="15" customHeight="1" x14ac:dyDescent="0.2">
      <c r="A37" s="29" t="s">
        <v>274</v>
      </c>
      <c r="B37" s="29" t="s">
        <v>155</v>
      </c>
      <c r="C37" s="223" t="s">
        <v>278</v>
      </c>
      <c r="D37" s="212">
        <v>14</v>
      </c>
      <c r="E37" s="213"/>
      <c r="F37" s="5"/>
      <c r="G37" s="72"/>
      <c r="H37" s="72">
        <v>14</v>
      </c>
      <c r="I37" s="72"/>
      <c r="J37" s="91"/>
      <c r="K37" s="72"/>
      <c r="L37" s="74"/>
      <c r="M37" s="74"/>
      <c r="N37" s="75"/>
      <c r="O37" s="74"/>
      <c r="P37" s="74"/>
      <c r="Q37" s="74"/>
      <c r="R37" s="74"/>
      <c r="S37" s="75"/>
      <c r="T37" s="197"/>
      <c r="U37" s="198"/>
      <c r="V37" s="443"/>
      <c r="W37" s="9"/>
      <c r="X37" s="10"/>
      <c r="Y37" s="972">
        <f t="shared" si="3"/>
        <v>14</v>
      </c>
      <c r="Z37" s="975">
        <f t="shared" si="6"/>
        <v>0</v>
      </c>
    </row>
    <row r="38" spans="1:26" ht="15" customHeight="1" x14ac:dyDescent="0.2">
      <c r="A38" s="59"/>
      <c r="B38" s="59"/>
      <c r="C38" s="223"/>
      <c r="D38" s="215"/>
      <c r="E38" s="64"/>
      <c r="F38" s="5"/>
      <c r="G38" s="72"/>
      <c r="H38" s="72"/>
      <c r="I38" s="72"/>
      <c r="J38" s="218"/>
      <c r="K38" s="72"/>
      <c r="L38" s="74"/>
      <c r="M38" s="74"/>
      <c r="N38" s="77"/>
      <c r="O38" s="74"/>
      <c r="P38" s="74"/>
      <c r="Q38" s="74"/>
      <c r="R38" s="74"/>
      <c r="S38" s="77"/>
      <c r="T38" s="197"/>
      <c r="U38" s="198"/>
      <c r="V38" s="443"/>
      <c r="W38" s="9"/>
      <c r="X38" s="10"/>
      <c r="Y38" s="972"/>
      <c r="Z38" s="975"/>
    </row>
    <row r="39" spans="1:26" ht="14.25" customHeight="1" x14ac:dyDescent="0.2">
      <c r="A39" s="148"/>
      <c r="B39" s="148"/>
      <c r="C39" s="140" t="s">
        <v>398</v>
      </c>
      <c r="D39" s="190"/>
      <c r="E39" s="133"/>
      <c r="F39" s="127"/>
      <c r="G39" s="136"/>
      <c r="H39" s="136"/>
      <c r="I39" s="24"/>
      <c r="J39" s="206"/>
      <c r="K39" s="24"/>
      <c r="L39" s="27"/>
      <c r="M39" s="27"/>
      <c r="N39" s="28"/>
      <c r="O39" s="27"/>
      <c r="P39" s="27"/>
      <c r="Q39" s="27"/>
      <c r="R39" s="27"/>
      <c r="S39" s="28"/>
      <c r="T39" s="207"/>
      <c r="U39" s="208"/>
      <c r="V39" s="449"/>
      <c r="W39" s="138"/>
      <c r="X39" s="139"/>
      <c r="Y39" s="972"/>
      <c r="Z39" s="975"/>
    </row>
    <row r="40" spans="1:26" ht="14.25" customHeight="1" x14ac:dyDescent="0.2">
      <c r="A40" s="29"/>
      <c r="B40" s="29"/>
      <c r="C40" s="56"/>
      <c r="D40" s="42"/>
      <c r="E40" s="229"/>
      <c r="F40" s="53"/>
      <c r="G40" s="65"/>
      <c r="H40" s="65"/>
      <c r="I40" s="39"/>
      <c r="J40" s="340"/>
      <c r="K40" s="39"/>
      <c r="L40" s="41"/>
      <c r="M40" s="41"/>
      <c r="N40" s="43"/>
      <c r="O40" s="41"/>
      <c r="P40" s="41"/>
      <c r="Q40" s="41"/>
      <c r="R40" s="41"/>
      <c r="S40" s="41"/>
      <c r="T40" s="197"/>
      <c r="U40" s="198"/>
      <c r="V40" s="443"/>
      <c r="W40" s="9"/>
      <c r="X40" s="10"/>
      <c r="Y40" s="972"/>
      <c r="Z40" s="975"/>
    </row>
    <row r="41" spans="1:26" ht="15" customHeight="1" x14ac:dyDescent="0.2">
      <c r="A41" s="29" t="s">
        <v>71</v>
      </c>
      <c r="B41" s="29"/>
      <c r="C41" s="580" t="s">
        <v>321</v>
      </c>
      <c r="D41" s="226">
        <v>90</v>
      </c>
      <c r="E41" s="222"/>
      <c r="F41" s="98"/>
      <c r="G41" s="54"/>
      <c r="H41" s="54"/>
      <c r="I41" s="54"/>
      <c r="J41" s="224">
        <v>30</v>
      </c>
      <c r="K41" s="54">
        <v>30</v>
      </c>
      <c r="L41" s="55">
        <v>30</v>
      </c>
      <c r="M41" s="74"/>
      <c r="N41" s="75"/>
      <c r="O41" s="74"/>
      <c r="P41" s="74"/>
      <c r="Q41" s="74"/>
      <c r="R41" s="74"/>
      <c r="S41" s="75"/>
      <c r="T41" s="197"/>
      <c r="U41" s="198"/>
      <c r="V41" s="443"/>
      <c r="W41" s="9"/>
      <c r="X41" s="10"/>
      <c r="Y41" s="972">
        <f t="shared" si="3"/>
        <v>90</v>
      </c>
      <c r="Z41" s="975">
        <f t="shared" si="6"/>
        <v>0</v>
      </c>
    </row>
    <row r="42" spans="1:26" ht="15" customHeight="1" x14ac:dyDescent="0.2">
      <c r="A42" s="29"/>
      <c r="B42" s="29"/>
      <c r="C42" s="227" t="s">
        <v>322</v>
      </c>
      <c r="D42" s="215">
        <f>SUM(D41-D43)</f>
        <v>63</v>
      </c>
      <c r="E42" s="229"/>
      <c r="F42" s="5"/>
      <c r="G42" s="72"/>
      <c r="H42" s="72"/>
      <c r="I42" s="72"/>
      <c r="J42" s="218">
        <f>SUM(J41-J43)</f>
        <v>21</v>
      </c>
      <c r="K42" s="72">
        <f>SUM(K41-K43)</f>
        <v>21</v>
      </c>
      <c r="L42" s="74">
        <f>SUM(L41-L43)</f>
        <v>21</v>
      </c>
      <c r="M42" s="74"/>
      <c r="N42" s="77"/>
      <c r="O42" s="74"/>
      <c r="P42" s="74"/>
      <c r="Q42" s="74"/>
      <c r="R42" s="74"/>
      <c r="S42" s="76"/>
      <c r="T42" s="197"/>
      <c r="U42" s="198"/>
      <c r="V42" s="443"/>
      <c r="W42" s="9"/>
      <c r="X42" s="10"/>
      <c r="Y42" s="972">
        <f t="shared" si="3"/>
        <v>63</v>
      </c>
      <c r="Z42" s="975">
        <f t="shared" si="6"/>
        <v>0</v>
      </c>
    </row>
    <row r="43" spans="1:26" ht="15" customHeight="1" x14ac:dyDescent="0.2">
      <c r="A43" s="29"/>
      <c r="B43" s="29"/>
      <c r="C43" s="227" t="s">
        <v>323</v>
      </c>
      <c r="D43" s="215">
        <f>SUM(D41*0.3)</f>
        <v>27</v>
      </c>
      <c r="E43" s="229"/>
      <c r="F43" s="5"/>
      <c r="G43" s="72"/>
      <c r="H43" s="72"/>
      <c r="I43" s="72"/>
      <c r="J43" s="218">
        <f>SUM(J41*0.3)</f>
        <v>9</v>
      </c>
      <c r="K43" s="72">
        <f t="shared" ref="K43:L43" si="11">SUM(K41*0.3)</f>
        <v>9</v>
      </c>
      <c r="L43" s="74">
        <f t="shared" si="11"/>
        <v>9</v>
      </c>
      <c r="M43" s="74"/>
      <c r="N43" s="77"/>
      <c r="O43" s="74"/>
      <c r="P43" s="74"/>
      <c r="Q43" s="74"/>
      <c r="R43" s="74"/>
      <c r="S43" s="76"/>
      <c r="T43" s="197"/>
      <c r="U43" s="198"/>
      <c r="V43" s="443"/>
      <c r="W43" s="9"/>
      <c r="X43" s="10"/>
      <c r="Y43" s="972">
        <f t="shared" si="3"/>
        <v>27</v>
      </c>
      <c r="Z43" s="975">
        <f t="shared" si="6"/>
        <v>0</v>
      </c>
    </row>
    <row r="44" spans="1:26" ht="15" customHeight="1" x14ac:dyDescent="0.2">
      <c r="A44" s="29"/>
      <c r="B44" s="29"/>
      <c r="C44" s="227"/>
      <c r="D44" s="215"/>
      <c r="E44" s="229"/>
      <c r="F44" s="5"/>
      <c r="G44" s="72"/>
      <c r="H44" s="72"/>
      <c r="I44" s="72"/>
      <c r="J44" s="218"/>
      <c r="K44" s="72"/>
      <c r="L44" s="74"/>
      <c r="M44" s="74"/>
      <c r="N44" s="77"/>
      <c r="O44" s="74"/>
      <c r="P44" s="74"/>
      <c r="Q44" s="74"/>
      <c r="R44" s="74"/>
      <c r="S44" s="76"/>
      <c r="T44" s="197"/>
      <c r="U44" s="198"/>
      <c r="V44" s="443"/>
      <c r="W44" s="9"/>
      <c r="X44" s="10"/>
      <c r="Y44" s="972">
        <f t="shared" si="3"/>
        <v>0</v>
      </c>
      <c r="Z44" s="975">
        <f t="shared" si="6"/>
        <v>0</v>
      </c>
    </row>
    <row r="45" spans="1:26" ht="15" customHeight="1" x14ac:dyDescent="0.2">
      <c r="A45" s="29" t="s">
        <v>343</v>
      </c>
      <c r="B45" s="29"/>
      <c r="C45" s="581" t="s">
        <v>342</v>
      </c>
      <c r="D45" s="199">
        <v>35</v>
      </c>
      <c r="E45" s="222"/>
      <c r="F45" s="5"/>
      <c r="G45" s="72"/>
      <c r="H45" s="72"/>
      <c r="I45" s="73"/>
      <c r="J45" s="65"/>
      <c r="K45" s="72"/>
      <c r="L45" s="74"/>
      <c r="M45" s="74"/>
      <c r="N45" s="75"/>
      <c r="O45" s="74">
        <v>7</v>
      </c>
      <c r="P45" s="74">
        <v>7</v>
      </c>
      <c r="Q45" s="74">
        <v>7</v>
      </c>
      <c r="R45" s="74">
        <v>7</v>
      </c>
      <c r="S45" s="75">
        <v>7</v>
      </c>
      <c r="T45" s="197"/>
      <c r="U45" s="198"/>
      <c r="V45" s="443"/>
      <c r="W45" s="9"/>
      <c r="X45" s="10"/>
      <c r="Y45" s="972">
        <f t="shared" si="3"/>
        <v>35</v>
      </c>
      <c r="Z45" s="975">
        <f t="shared" si="6"/>
        <v>0</v>
      </c>
    </row>
    <row r="46" spans="1:26" ht="15" customHeight="1" x14ac:dyDescent="0.2">
      <c r="A46" s="59"/>
      <c r="B46" s="59"/>
      <c r="C46" s="228"/>
      <c r="D46" s="215"/>
      <c r="E46" s="229"/>
      <c r="F46" s="5"/>
      <c r="G46" s="72"/>
      <c r="H46" s="72"/>
      <c r="I46" s="180"/>
      <c r="J46" s="65"/>
      <c r="K46" s="72"/>
      <c r="L46" s="74"/>
      <c r="M46" s="74"/>
      <c r="N46" s="77"/>
      <c r="O46" s="74"/>
      <c r="P46" s="74"/>
      <c r="Q46" s="74"/>
      <c r="R46" s="74"/>
      <c r="S46" s="77"/>
      <c r="T46" s="230"/>
      <c r="U46" s="231"/>
      <c r="V46" s="571"/>
      <c r="W46" s="185"/>
      <c r="X46" s="103"/>
      <c r="Y46" s="972"/>
      <c r="Z46" s="975"/>
    </row>
    <row r="47" spans="1:26" ht="15" customHeight="1" x14ac:dyDescent="0.2">
      <c r="A47" s="148"/>
      <c r="B47" s="148"/>
      <c r="C47" s="140" t="s">
        <v>35</v>
      </c>
      <c r="D47" s="190">
        <f>SUM(E47:F47)</f>
        <v>23</v>
      </c>
      <c r="E47" s="133">
        <v>13</v>
      </c>
      <c r="F47" s="129">
        <v>10</v>
      </c>
      <c r="G47" s="136"/>
      <c r="H47" s="136"/>
      <c r="I47" s="136"/>
      <c r="J47" s="220"/>
      <c r="K47" s="136"/>
      <c r="L47" s="105"/>
      <c r="M47" s="105"/>
      <c r="N47" s="143"/>
      <c r="O47" s="105"/>
      <c r="P47" s="105"/>
      <c r="Q47" s="105"/>
      <c r="R47" s="105"/>
      <c r="S47" s="143"/>
      <c r="T47" s="207"/>
      <c r="U47" s="208"/>
      <c r="V47" s="449"/>
      <c r="W47" s="138"/>
      <c r="X47" s="139"/>
      <c r="Y47" s="972">
        <f t="shared" si="3"/>
        <v>23</v>
      </c>
      <c r="Z47" s="975">
        <f t="shared" si="6"/>
        <v>0</v>
      </c>
    </row>
    <row r="48" spans="1:26" s="237" customFormat="1" ht="15" customHeight="1" x14ac:dyDescent="0.2">
      <c r="A48" s="232"/>
      <c r="B48" s="232"/>
      <c r="C48" s="56" t="s">
        <v>432</v>
      </c>
      <c r="D48" s="226">
        <v>33</v>
      </c>
      <c r="E48" s="222"/>
      <c r="F48" s="98"/>
      <c r="G48" s="54">
        <v>6</v>
      </c>
      <c r="H48" s="54">
        <v>6</v>
      </c>
      <c r="I48" s="54">
        <v>7</v>
      </c>
      <c r="J48" s="224">
        <v>7</v>
      </c>
      <c r="K48" s="903">
        <v>7</v>
      </c>
      <c r="L48" s="233"/>
      <c r="M48" s="233"/>
      <c r="N48" s="234"/>
      <c r="O48" s="233"/>
      <c r="P48" s="233"/>
      <c r="Q48" s="233"/>
      <c r="R48" s="233"/>
      <c r="S48" s="234"/>
      <c r="T48" s="197"/>
      <c r="U48" s="198"/>
      <c r="V48" s="864"/>
      <c r="W48" s="235"/>
      <c r="X48" s="236"/>
      <c r="Y48" s="972">
        <f t="shared" si="3"/>
        <v>33</v>
      </c>
      <c r="Z48" s="975">
        <f t="shared" si="6"/>
        <v>0</v>
      </c>
    </row>
    <row r="49" spans="1:26" s="237" customFormat="1" ht="15" customHeight="1" x14ac:dyDescent="0.2">
      <c r="A49" s="232"/>
      <c r="B49" s="232"/>
      <c r="C49" s="287" t="s">
        <v>280</v>
      </c>
      <c r="D49" s="503">
        <f>SUM(G49:K49)</f>
        <v>25</v>
      </c>
      <c r="E49" s="222"/>
      <c r="F49" s="548"/>
      <c r="G49" s="504">
        <v>5</v>
      </c>
      <c r="H49" s="504">
        <v>5</v>
      </c>
      <c r="I49" s="504">
        <v>5</v>
      </c>
      <c r="J49" s="505">
        <v>5</v>
      </c>
      <c r="K49" s="904">
        <v>5</v>
      </c>
      <c r="L49" s="233"/>
      <c r="M49" s="233"/>
      <c r="N49" s="502"/>
      <c r="O49" s="233"/>
      <c r="P49" s="233"/>
      <c r="Q49" s="233"/>
      <c r="R49" s="233"/>
      <c r="S49" s="502"/>
      <c r="T49" s="225"/>
      <c r="U49" s="198"/>
      <c r="V49" s="864"/>
      <c r="W49" s="235"/>
      <c r="X49" s="236"/>
      <c r="Y49" s="972">
        <f t="shared" si="3"/>
        <v>25</v>
      </c>
      <c r="Z49" s="975">
        <f t="shared" si="6"/>
        <v>0</v>
      </c>
    </row>
    <row r="50" spans="1:26" s="237" customFormat="1" ht="15" customHeight="1" x14ac:dyDescent="0.2">
      <c r="A50" s="238"/>
      <c r="B50" s="238"/>
      <c r="C50" s="176" t="s">
        <v>279</v>
      </c>
      <c r="D50" s="182">
        <f>SUM(L50:V50)</f>
        <v>154</v>
      </c>
      <c r="E50" s="239"/>
      <c r="F50" s="549"/>
      <c r="G50" s="240"/>
      <c r="H50" s="240"/>
      <c r="I50" s="240"/>
      <c r="J50" s="241"/>
      <c r="K50" s="545"/>
      <c r="L50" s="242">
        <v>14</v>
      </c>
      <c r="M50" s="242">
        <v>14</v>
      </c>
      <c r="N50" s="243">
        <v>14</v>
      </c>
      <c r="O50" s="242">
        <v>14</v>
      </c>
      <c r="P50" s="242">
        <v>14</v>
      </c>
      <c r="Q50" s="242">
        <v>14</v>
      </c>
      <c r="R50" s="242">
        <v>14</v>
      </c>
      <c r="S50" s="243">
        <v>14</v>
      </c>
      <c r="T50" s="244">
        <v>14</v>
      </c>
      <c r="U50" s="245">
        <v>14</v>
      </c>
      <c r="V50" s="865">
        <v>14</v>
      </c>
      <c r="W50" s="246"/>
      <c r="X50" s="247"/>
      <c r="Y50" s="972">
        <f t="shared" si="3"/>
        <v>154</v>
      </c>
      <c r="Z50" s="975">
        <f t="shared" si="6"/>
        <v>0</v>
      </c>
    </row>
    <row r="51" spans="1:26" ht="15" customHeight="1" x14ac:dyDescent="0.2">
      <c r="Y51" s="972"/>
      <c r="Z51" s="975"/>
    </row>
    <row r="52" spans="1:26" ht="15" customHeight="1" x14ac:dyDescent="0.2">
      <c r="A52" s="374"/>
      <c r="B52" s="374"/>
      <c r="C52" s="347" t="s">
        <v>399</v>
      </c>
      <c r="D52" s="586"/>
      <c r="E52" s="349"/>
      <c r="F52" s="349"/>
      <c r="G52" s="376"/>
      <c r="H52" s="376"/>
      <c r="I52" s="376"/>
      <c r="J52" s="377"/>
      <c r="K52" s="376"/>
      <c r="L52" s="348"/>
      <c r="M52" s="348"/>
      <c r="N52" s="372"/>
      <c r="O52" s="348"/>
      <c r="P52" s="348"/>
      <c r="Q52" s="348"/>
      <c r="R52" s="348"/>
      <c r="S52" s="372"/>
      <c r="T52" s="350"/>
      <c r="U52" s="350"/>
      <c r="V52" s="454"/>
      <c r="W52" s="350"/>
      <c r="X52" s="351"/>
      <c r="Y52" s="972"/>
      <c r="Z52" s="975"/>
    </row>
    <row r="53" spans="1:26" ht="15" customHeight="1" x14ac:dyDescent="0.2">
      <c r="A53" s="375"/>
      <c r="B53" s="375"/>
      <c r="C53" s="352"/>
      <c r="D53" s="366"/>
      <c r="E53" s="354"/>
      <c r="F53" s="354"/>
      <c r="G53" s="378"/>
      <c r="H53" s="378"/>
      <c r="I53" s="378"/>
      <c r="J53" s="379"/>
      <c r="K53" s="378"/>
      <c r="L53" s="353"/>
      <c r="M53" s="353"/>
      <c r="N53" s="373"/>
      <c r="O53" s="353"/>
      <c r="P53" s="353"/>
      <c r="Q53" s="353"/>
      <c r="R53" s="353"/>
      <c r="S53" s="373"/>
      <c r="T53" s="355"/>
      <c r="U53" s="355"/>
      <c r="V53" s="455"/>
      <c r="W53" s="355"/>
      <c r="X53" s="356"/>
      <c r="Y53" s="972"/>
      <c r="Z53" s="975"/>
    </row>
    <row r="54" spans="1:26" ht="15" customHeight="1" x14ac:dyDescent="0.2">
      <c r="A54" s="375"/>
      <c r="B54" s="375"/>
      <c r="C54" s="343" t="s">
        <v>587</v>
      </c>
      <c r="D54" s="367">
        <v>250</v>
      </c>
      <c r="E54" s="354"/>
      <c r="F54" s="354"/>
      <c r="G54" s="378"/>
      <c r="H54" s="378"/>
      <c r="I54" s="117"/>
      <c r="J54" s="530">
        <v>20</v>
      </c>
      <c r="K54" s="380">
        <v>50</v>
      </c>
      <c r="L54" s="345">
        <v>50</v>
      </c>
      <c r="M54" s="344">
        <v>50</v>
      </c>
      <c r="N54" s="344">
        <v>50</v>
      </c>
      <c r="O54" s="952">
        <v>30</v>
      </c>
      <c r="P54" s="344"/>
      <c r="Q54" s="344"/>
      <c r="R54" s="344"/>
      <c r="S54" s="370"/>
      <c r="T54" s="357"/>
      <c r="U54" s="357"/>
      <c r="V54" s="456"/>
      <c r="W54" s="357"/>
      <c r="X54" s="358"/>
      <c r="Y54" s="972">
        <f t="shared" si="3"/>
        <v>250</v>
      </c>
      <c r="Z54" s="975">
        <f t="shared" si="6"/>
        <v>0</v>
      </c>
    </row>
    <row r="55" spans="1:26" ht="15" customHeight="1" x14ac:dyDescent="0.2">
      <c r="A55" s="375"/>
      <c r="B55" s="375"/>
      <c r="C55" s="346" t="s">
        <v>289</v>
      </c>
      <c r="D55" s="369">
        <f>SUM(D54-D56)</f>
        <v>175</v>
      </c>
      <c r="E55" s="354"/>
      <c r="F55" s="354"/>
      <c r="G55" s="378"/>
      <c r="H55" s="378"/>
      <c r="I55" s="117"/>
      <c r="J55" s="578">
        <f t="shared" ref="J55:O55" si="12">SUM(J54-J56)</f>
        <v>14</v>
      </c>
      <c r="K55" s="384">
        <f t="shared" si="12"/>
        <v>35</v>
      </c>
      <c r="L55" s="363">
        <f t="shared" si="12"/>
        <v>35</v>
      </c>
      <c r="M55" s="363">
        <f t="shared" si="12"/>
        <v>35</v>
      </c>
      <c r="N55" s="363">
        <f t="shared" si="12"/>
        <v>35</v>
      </c>
      <c r="O55" s="953">
        <f t="shared" si="12"/>
        <v>21</v>
      </c>
      <c r="P55" s="360"/>
      <c r="Q55" s="360"/>
      <c r="R55" s="360"/>
      <c r="S55" s="371"/>
      <c r="T55" s="361"/>
      <c r="U55" s="361"/>
      <c r="V55" s="457"/>
      <c r="W55" s="361"/>
      <c r="X55" s="362"/>
      <c r="Y55" s="972">
        <f t="shared" si="3"/>
        <v>175</v>
      </c>
      <c r="Z55" s="975">
        <f t="shared" si="6"/>
        <v>0</v>
      </c>
    </row>
    <row r="56" spans="1:26" ht="15" customHeight="1" x14ac:dyDescent="0.2">
      <c r="A56" s="375"/>
      <c r="B56" s="375"/>
      <c r="C56" s="346" t="s">
        <v>290</v>
      </c>
      <c r="D56" s="369">
        <f>SUM(D54*0.3)</f>
        <v>75</v>
      </c>
      <c r="E56" s="363"/>
      <c r="F56" s="363"/>
      <c r="G56" s="384"/>
      <c r="H56" s="384"/>
      <c r="I56" s="117"/>
      <c r="J56" s="578">
        <f t="shared" ref="J56:O56" si="13">SUM(J54*0.3)</f>
        <v>6</v>
      </c>
      <c r="K56" s="384">
        <f t="shared" si="13"/>
        <v>15</v>
      </c>
      <c r="L56" s="363">
        <f t="shared" si="13"/>
        <v>15</v>
      </c>
      <c r="M56" s="360">
        <f t="shared" si="13"/>
        <v>15</v>
      </c>
      <c r="N56" s="360">
        <f t="shared" si="13"/>
        <v>15</v>
      </c>
      <c r="O56" s="954">
        <f t="shared" si="13"/>
        <v>9</v>
      </c>
      <c r="P56" s="360"/>
      <c r="Q56" s="360"/>
      <c r="R56" s="360"/>
      <c r="S56" s="371"/>
      <c r="T56" s="364"/>
      <c r="U56" s="364"/>
      <c r="V56" s="625"/>
      <c r="W56" s="364"/>
      <c r="X56" s="365"/>
      <c r="Y56" s="972">
        <f t="shared" si="3"/>
        <v>75</v>
      </c>
      <c r="Z56" s="975">
        <f t="shared" si="6"/>
        <v>0</v>
      </c>
    </row>
    <row r="57" spans="1:26" ht="15" customHeight="1" x14ac:dyDescent="0.2">
      <c r="A57" s="375"/>
      <c r="B57" s="375"/>
      <c r="C57" s="346"/>
      <c r="D57" s="369"/>
      <c r="E57" s="363"/>
      <c r="F57" s="363"/>
      <c r="G57" s="384"/>
      <c r="H57" s="384"/>
      <c r="I57" s="384"/>
      <c r="J57" s="578"/>
      <c r="K57" s="384"/>
      <c r="L57" s="360"/>
      <c r="M57" s="360"/>
      <c r="N57" s="371"/>
      <c r="O57" s="360"/>
      <c r="P57" s="360"/>
      <c r="Q57" s="360"/>
      <c r="R57" s="360"/>
      <c r="S57" s="371"/>
      <c r="T57" s="364"/>
      <c r="U57" s="364"/>
      <c r="V57" s="625"/>
      <c r="W57" s="364"/>
      <c r="X57" s="365"/>
      <c r="Y57" s="972"/>
      <c r="Z57" s="975"/>
    </row>
    <row r="58" spans="1:26" ht="15" customHeight="1" x14ac:dyDescent="0.2">
      <c r="A58" s="527"/>
      <c r="B58" s="527"/>
      <c r="C58" s="343" t="s">
        <v>521</v>
      </c>
      <c r="D58" s="529">
        <v>200</v>
      </c>
      <c r="E58" s="354"/>
      <c r="F58" s="354"/>
      <c r="G58" s="378"/>
      <c r="H58" s="378"/>
      <c r="I58" s="117"/>
      <c r="J58" s="530">
        <v>20</v>
      </c>
      <c r="K58" s="380">
        <v>50</v>
      </c>
      <c r="L58" s="345">
        <v>50</v>
      </c>
      <c r="M58" s="344">
        <v>50</v>
      </c>
      <c r="N58" s="370">
        <v>30</v>
      </c>
      <c r="O58" s="344"/>
      <c r="P58" s="344"/>
      <c r="Q58" s="344"/>
      <c r="R58" s="344"/>
      <c r="S58" s="370"/>
      <c r="T58" s="357"/>
      <c r="U58" s="357"/>
      <c r="V58" s="456"/>
      <c r="W58" s="357"/>
      <c r="X58" s="358"/>
      <c r="Y58" s="972">
        <f t="shared" si="3"/>
        <v>200</v>
      </c>
      <c r="Z58" s="975">
        <f t="shared" si="6"/>
        <v>0</v>
      </c>
    </row>
    <row r="59" spans="1:26" ht="15" customHeight="1" x14ac:dyDescent="0.2">
      <c r="A59" s="527"/>
      <c r="B59" s="527"/>
      <c r="C59" s="346" t="s">
        <v>292</v>
      </c>
      <c r="D59" s="563">
        <f>SUM(D58-D60)</f>
        <v>140</v>
      </c>
      <c r="E59" s="354"/>
      <c r="F59" s="354"/>
      <c r="G59" s="378"/>
      <c r="H59" s="378"/>
      <c r="I59" s="117"/>
      <c r="J59" s="564">
        <f>SUM(J58-J60)</f>
        <v>14</v>
      </c>
      <c r="K59" s="378">
        <f>SUM(K58-K60)</f>
        <v>35</v>
      </c>
      <c r="L59" s="354">
        <f>SUM(L58-L60)</f>
        <v>35</v>
      </c>
      <c r="M59" s="353">
        <f>SUM(M58-M60)</f>
        <v>35</v>
      </c>
      <c r="N59" s="373">
        <f>SUM(N58-N60)</f>
        <v>21</v>
      </c>
      <c r="O59" s="344"/>
      <c r="P59" s="344"/>
      <c r="Q59" s="344"/>
      <c r="R59" s="344"/>
      <c r="S59" s="370"/>
      <c r="T59" s="357"/>
      <c r="U59" s="357"/>
      <c r="V59" s="456"/>
      <c r="W59" s="357"/>
      <c r="X59" s="358"/>
      <c r="Y59" s="972">
        <f t="shared" si="3"/>
        <v>140</v>
      </c>
      <c r="Z59" s="975">
        <f t="shared" si="6"/>
        <v>0</v>
      </c>
    </row>
    <row r="60" spans="1:26" ht="15" customHeight="1" x14ac:dyDescent="0.2">
      <c r="A60" s="527"/>
      <c r="B60" s="527"/>
      <c r="C60" s="346" t="s">
        <v>291</v>
      </c>
      <c r="D60" s="563">
        <f>SUM(D58*0.3)</f>
        <v>60</v>
      </c>
      <c r="E60" s="354"/>
      <c r="F60" s="354"/>
      <c r="G60" s="378"/>
      <c r="H60" s="378"/>
      <c r="I60" s="117"/>
      <c r="J60" s="566">
        <f>SUM(J58*0.3)</f>
        <v>6</v>
      </c>
      <c r="K60" s="378">
        <f>SUM(K58*0.3)</f>
        <v>15</v>
      </c>
      <c r="L60" s="354">
        <f>SUM(L58*0.3)</f>
        <v>15</v>
      </c>
      <c r="M60" s="353">
        <f>SUM(M58*0.3)</f>
        <v>15</v>
      </c>
      <c r="N60" s="881">
        <f>SUM(N58*0.3)</f>
        <v>9</v>
      </c>
      <c r="O60" s="344"/>
      <c r="P60" s="344"/>
      <c r="Q60" s="344"/>
      <c r="R60" s="344"/>
      <c r="S60" s="370"/>
      <c r="T60" s="357"/>
      <c r="U60" s="357"/>
      <c r="V60" s="866"/>
      <c r="W60" s="357"/>
      <c r="X60" s="358"/>
      <c r="Y60" s="972">
        <f t="shared" si="3"/>
        <v>60</v>
      </c>
      <c r="Z60" s="975">
        <f t="shared" si="6"/>
        <v>0</v>
      </c>
    </row>
    <row r="61" spans="1:26" s="9" customFormat="1" ht="15" customHeight="1" x14ac:dyDescent="0.2">
      <c r="A61" s="576"/>
      <c r="B61" s="576"/>
      <c r="C61" s="576"/>
      <c r="D61" s="584"/>
      <c r="E61" s="582"/>
      <c r="F61" s="582"/>
      <c r="G61" s="582"/>
      <c r="H61" s="582"/>
      <c r="I61" s="582"/>
      <c r="J61" s="582"/>
      <c r="K61" s="582"/>
      <c r="L61" s="584"/>
      <c r="M61" s="584"/>
      <c r="N61" s="584"/>
      <c r="O61" s="584"/>
      <c r="P61" s="584"/>
      <c r="Q61" s="584"/>
      <c r="R61" s="584"/>
      <c r="S61" s="584"/>
      <c r="T61" s="585"/>
      <c r="U61" s="585"/>
      <c r="V61" s="585"/>
      <c r="W61" s="585"/>
      <c r="X61" s="585"/>
      <c r="Y61" s="972"/>
      <c r="Z61" s="975"/>
    </row>
    <row r="62" spans="1:26" s="9" customFormat="1" ht="15" customHeight="1" x14ac:dyDescent="0.2">
      <c r="A62" s="374"/>
      <c r="B62" s="374"/>
      <c r="C62" s="435" t="s">
        <v>387</v>
      </c>
      <c r="D62" s="651"/>
      <c r="E62" s="582"/>
      <c r="F62" s="582"/>
      <c r="G62" s="583"/>
      <c r="H62" s="583"/>
      <c r="I62" s="583"/>
      <c r="J62" s="653"/>
      <c r="K62" s="583"/>
      <c r="L62" s="584"/>
      <c r="M62" s="584"/>
      <c r="N62" s="654"/>
      <c r="O62" s="584"/>
      <c r="P62" s="584"/>
      <c r="Q62" s="584"/>
      <c r="R62" s="584"/>
      <c r="S62" s="584"/>
      <c r="T62" s="655"/>
      <c r="U62" s="585"/>
      <c r="V62" s="867"/>
      <c r="W62" s="585"/>
      <c r="X62" s="650"/>
      <c r="Y62" s="972"/>
      <c r="Z62" s="975"/>
    </row>
    <row r="63" spans="1:26" s="9" customFormat="1" ht="15" customHeight="1" x14ac:dyDescent="0.2">
      <c r="A63" s="375"/>
      <c r="B63" s="375"/>
      <c r="C63" s="656"/>
      <c r="D63" s="369"/>
      <c r="E63" s="363"/>
      <c r="F63" s="363"/>
      <c r="G63" s="384"/>
      <c r="H63" s="384"/>
      <c r="I63" s="384"/>
      <c r="J63" s="385"/>
      <c r="K63" s="384"/>
      <c r="L63" s="360"/>
      <c r="M63" s="360"/>
      <c r="N63" s="371"/>
      <c r="O63" s="360"/>
      <c r="P63" s="360"/>
      <c r="Q63" s="360"/>
      <c r="R63" s="360"/>
      <c r="S63" s="371"/>
      <c r="T63" s="364"/>
      <c r="U63" s="364"/>
      <c r="V63" s="625"/>
      <c r="W63" s="364"/>
      <c r="X63" s="365"/>
      <c r="Y63" s="972"/>
      <c r="Z63" s="975"/>
    </row>
    <row r="64" spans="1:26" s="9" customFormat="1" ht="15" customHeight="1" x14ac:dyDescent="0.2">
      <c r="A64" s="527"/>
      <c r="B64" s="527"/>
      <c r="C64" s="893" t="s">
        <v>384</v>
      </c>
      <c r="D64" s="894" t="s">
        <v>381</v>
      </c>
      <c r="E64" s="363"/>
      <c r="F64" s="363"/>
      <c r="G64" s="384"/>
      <c r="H64" s="384"/>
      <c r="I64" s="384"/>
      <c r="J64" s="578"/>
      <c r="K64" s="384"/>
      <c r="L64" s="360"/>
      <c r="M64" s="360"/>
      <c r="N64" s="371"/>
      <c r="O64" s="360"/>
      <c r="P64" s="360"/>
      <c r="Q64" s="360"/>
      <c r="R64" s="360"/>
      <c r="S64" s="371"/>
      <c r="T64" s="364"/>
      <c r="U64" s="364"/>
      <c r="V64" s="625"/>
      <c r="W64" s="364"/>
      <c r="X64" s="365"/>
      <c r="Y64" s="972"/>
      <c r="Z64" s="975"/>
    </row>
    <row r="65" spans="1:26" s="9" customFormat="1" ht="15" customHeight="1" x14ac:dyDescent="0.2">
      <c r="A65" s="527"/>
      <c r="B65" s="527"/>
      <c r="C65" s="597" t="s">
        <v>501</v>
      </c>
      <c r="D65" s="577" t="s">
        <v>389</v>
      </c>
      <c r="E65" s="363"/>
      <c r="F65" s="363"/>
      <c r="G65" s="384"/>
      <c r="H65" s="384"/>
      <c r="I65" s="384"/>
      <c r="J65" s="578"/>
      <c r="K65" s="384"/>
      <c r="L65" s="360"/>
      <c r="M65" s="360"/>
      <c r="N65" s="371"/>
      <c r="O65" s="360"/>
      <c r="P65" s="360"/>
      <c r="Q65" s="360"/>
      <c r="R65" s="360"/>
      <c r="S65" s="371"/>
      <c r="T65" s="364"/>
      <c r="U65" s="364"/>
      <c r="V65" s="625"/>
      <c r="W65" s="364"/>
      <c r="X65" s="365"/>
      <c r="Y65" s="972"/>
      <c r="Z65" s="975"/>
    </row>
    <row r="66" spans="1:26" s="9" customFormat="1" ht="15" customHeight="1" x14ac:dyDescent="0.2">
      <c r="A66" s="527"/>
      <c r="B66" s="527"/>
      <c r="C66" s="597" t="s">
        <v>502</v>
      </c>
      <c r="D66" s="577" t="s">
        <v>388</v>
      </c>
      <c r="E66" s="363"/>
      <c r="F66" s="363"/>
      <c r="G66" s="384"/>
      <c r="H66" s="384"/>
      <c r="I66" s="384"/>
      <c r="J66" s="578"/>
      <c r="K66" s="384"/>
      <c r="L66" s="360"/>
      <c r="M66" s="360"/>
      <c r="N66" s="371"/>
      <c r="O66" s="360"/>
      <c r="P66" s="360"/>
      <c r="Q66" s="360"/>
      <c r="R66" s="360"/>
      <c r="S66" s="371"/>
      <c r="T66" s="364"/>
      <c r="U66" s="364"/>
      <c r="V66" s="625"/>
      <c r="W66" s="364"/>
      <c r="X66" s="365"/>
      <c r="Y66" s="972"/>
      <c r="Z66" s="975"/>
    </row>
    <row r="67" spans="1:26" s="9" customFormat="1" ht="15" customHeight="1" x14ac:dyDescent="0.2">
      <c r="A67" s="527"/>
      <c r="B67" s="527"/>
      <c r="C67" s="597"/>
      <c r="D67" s="577"/>
      <c r="E67" s="363"/>
      <c r="F67" s="363"/>
      <c r="G67" s="384"/>
      <c r="H67" s="384"/>
      <c r="I67" s="384"/>
      <c r="J67" s="578"/>
      <c r="K67" s="384"/>
      <c r="L67" s="360"/>
      <c r="M67" s="360"/>
      <c r="N67" s="371"/>
      <c r="O67" s="360"/>
      <c r="P67" s="360"/>
      <c r="Q67" s="360"/>
      <c r="R67" s="360"/>
      <c r="S67" s="371"/>
      <c r="T67" s="364"/>
      <c r="U67" s="364"/>
      <c r="V67" s="625"/>
      <c r="W67" s="364"/>
      <c r="X67" s="365"/>
      <c r="Y67" s="972"/>
      <c r="Z67" s="975"/>
    </row>
    <row r="68" spans="1:26" s="9" customFormat="1" ht="15" customHeight="1" x14ac:dyDescent="0.2">
      <c r="A68" s="527"/>
      <c r="B68" s="527"/>
      <c r="C68" s="893" t="s">
        <v>385</v>
      </c>
      <c r="D68" s="894">
        <v>350</v>
      </c>
      <c r="E68" s="363"/>
      <c r="F68" s="363"/>
      <c r="G68" s="384"/>
      <c r="H68" s="384"/>
      <c r="I68" s="384"/>
      <c r="J68" s="578"/>
      <c r="K68" s="384"/>
      <c r="L68" s="360"/>
      <c r="M68" s="360"/>
      <c r="N68" s="371"/>
      <c r="O68" s="360"/>
      <c r="P68" s="360"/>
      <c r="Q68" s="360"/>
      <c r="R68" s="360"/>
      <c r="S68" s="371"/>
      <c r="T68" s="364"/>
      <c r="U68" s="364"/>
      <c r="V68" s="625"/>
      <c r="W68" s="364"/>
      <c r="X68" s="365"/>
      <c r="Y68" s="972"/>
      <c r="Z68" s="975"/>
    </row>
    <row r="69" spans="1:26" s="9" customFormat="1" ht="15" customHeight="1" x14ac:dyDescent="0.2">
      <c r="A69" s="527"/>
      <c r="B69" s="527"/>
      <c r="C69" s="597" t="s">
        <v>503</v>
      </c>
      <c r="D69" s="577">
        <f>SUM(D68-D70)</f>
        <v>245</v>
      </c>
      <c r="E69" s="363"/>
      <c r="F69" s="363"/>
      <c r="G69" s="384"/>
      <c r="H69" s="384"/>
      <c r="I69" s="384"/>
      <c r="J69" s="578"/>
      <c r="K69" s="384"/>
      <c r="L69" s="360"/>
      <c r="M69" s="360"/>
      <c r="N69" s="371"/>
      <c r="O69" s="360"/>
      <c r="P69" s="360"/>
      <c r="Q69" s="360"/>
      <c r="R69" s="360"/>
      <c r="S69" s="371"/>
      <c r="T69" s="364"/>
      <c r="U69" s="364"/>
      <c r="V69" s="625"/>
      <c r="W69" s="364"/>
      <c r="X69" s="365"/>
      <c r="Y69" s="972"/>
      <c r="Z69" s="975"/>
    </row>
    <row r="70" spans="1:26" s="9" customFormat="1" ht="15" customHeight="1" x14ac:dyDescent="0.2">
      <c r="A70" s="527"/>
      <c r="B70" s="527"/>
      <c r="C70" s="597" t="s">
        <v>504</v>
      </c>
      <c r="D70" s="577">
        <f>SUM(D68*0.3)</f>
        <v>105</v>
      </c>
      <c r="E70" s="363"/>
      <c r="F70" s="363"/>
      <c r="G70" s="384"/>
      <c r="H70" s="384"/>
      <c r="I70" s="384"/>
      <c r="J70" s="578"/>
      <c r="K70" s="384"/>
      <c r="L70" s="360"/>
      <c r="M70" s="360"/>
      <c r="N70" s="371"/>
      <c r="O70" s="360"/>
      <c r="P70" s="360"/>
      <c r="Q70" s="360"/>
      <c r="R70" s="360"/>
      <c r="S70" s="371"/>
      <c r="T70" s="364"/>
      <c r="U70" s="364"/>
      <c r="V70" s="625"/>
      <c r="W70" s="364"/>
      <c r="X70" s="365"/>
      <c r="Y70" s="972"/>
      <c r="Z70" s="975"/>
    </row>
    <row r="71" spans="1:26" s="9" customFormat="1" ht="15" customHeight="1" x14ac:dyDescent="0.2">
      <c r="A71" s="527"/>
      <c r="B71" s="527"/>
      <c r="C71" s="597"/>
      <c r="D71" s="577"/>
      <c r="E71" s="363"/>
      <c r="F71" s="363"/>
      <c r="G71" s="384"/>
      <c r="H71" s="384"/>
      <c r="I71" s="384"/>
      <c r="J71" s="578"/>
      <c r="K71" s="384"/>
      <c r="L71" s="360"/>
      <c r="M71" s="360"/>
      <c r="N71" s="371"/>
      <c r="O71" s="360"/>
      <c r="P71" s="360"/>
      <c r="Q71" s="360"/>
      <c r="R71" s="360"/>
      <c r="S71" s="371"/>
      <c r="T71" s="364"/>
      <c r="U71" s="364"/>
      <c r="V71" s="625"/>
      <c r="W71" s="364"/>
      <c r="X71" s="365"/>
      <c r="Y71" s="972"/>
      <c r="Z71" s="975"/>
    </row>
    <row r="72" spans="1:26" s="9" customFormat="1" ht="15" customHeight="1" x14ac:dyDescent="0.2">
      <c r="A72" s="527"/>
      <c r="B72" s="527"/>
      <c r="C72" s="893" t="s">
        <v>386</v>
      </c>
      <c r="D72" s="894" t="s">
        <v>382</v>
      </c>
      <c r="E72" s="363"/>
      <c r="F72" s="363"/>
      <c r="G72" s="384"/>
      <c r="H72" s="384"/>
      <c r="I72" s="384"/>
      <c r="J72" s="578"/>
      <c r="K72" s="384"/>
      <c r="L72" s="360"/>
      <c r="M72" s="360"/>
      <c r="N72" s="371"/>
      <c r="O72" s="360"/>
      <c r="P72" s="360"/>
      <c r="Q72" s="360"/>
      <c r="R72" s="360"/>
      <c r="S72" s="371"/>
      <c r="T72" s="364"/>
      <c r="U72" s="364"/>
      <c r="V72" s="625"/>
      <c r="W72" s="364"/>
      <c r="X72" s="365"/>
      <c r="Y72" s="972"/>
      <c r="Z72" s="975"/>
    </row>
    <row r="73" spans="1:26" s="9" customFormat="1" ht="15" customHeight="1" x14ac:dyDescent="0.2">
      <c r="A73" s="527"/>
      <c r="B73" s="527"/>
      <c r="C73" s="597" t="s">
        <v>505</v>
      </c>
      <c r="D73" s="577" t="s">
        <v>391</v>
      </c>
      <c r="E73" s="363"/>
      <c r="F73" s="363"/>
      <c r="G73" s="384"/>
      <c r="H73" s="384"/>
      <c r="I73" s="384"/>
      <c r="J73" s="578"/>
      <c r="K73" s="384"/>
      <c r="L73" s="360"/>
      <c r="M73" s="360"/>
      <c r="N73" s="371"/>
      <c r="O73" s="360"/>
      <c r="P73" s="360"/>
      <c r="Q73" s="360"/>
      <c r="R73" s="360"/>
      <c r="S73" s="371"/>
      <c r="T73" s="364"/>
      <c r="U73" s="364"/>
      <c r="V73" s="625"/>
      <c r="W73" s="364"/>
      <c r="X73" s="365"/>
      <c r="Y73" s="972"/>
      <c r="Z73" s="975"/>
    </row>
    <row r="74" spans="1:26" s="9" customFormat="1" ht="15" customHeight="1" x14ac:dyDescent="0.2">
      <c r="A74" s="527"/>
      <c r="B74" s="527"/>
      <c r="C74" s="597" t="s">
        <v>506</v>
      </c>
      <c r="D74" s="577" t="s">
        <v>390</v>
      </c>
      <c r="E74" s="363"/>
      <c r="F74" s="363"/>
      <c r="G74" s="384"/>
      <c r="H74" s="384"/>
      <c r="I74" s="384"/>
      <c r="J74" s="578"/>
      <c r="K74" s="384"/>
      <c r="L74" s="360"/>
      <c r="M74" s="360"/>
      <c r="N74" s="371"/>
      <c r="O74" s="360"/>
      <c r="P74" s="360"/>
      <c r="Q74" s="360"/>
      <c r="R74" s="360"/>
      <c r="S74" s="371"/>
      <c r="T74" s="364"/>
      <c r="U74" s="364"/>
      <c r="V74" s="625"/>
      <c r="W74" s="364"/>
      <c r="X74" s="365"/>
      <c r="Y74" s="972"/>
      <c r="Z74" s="975"/>
    </row>
    <row r="75" spans="1:26" s="9" customFormat="1" ht="15" customHeight="1" x14ac:dyDescent="0.2">
      <c r="A75" s="527"/>
      <c r="B75" s="527"/>
      <c r="C75" s="574"/>
      <c r="D75" s="577"/>
      <c r="E75" s="363"/>
      <c r="F75" s="363"/>
      <c r="G75" s="384"/>
      <c r="H75" s="384"/>
      <c r="I75" s="384"/>
      <c r="J75" s="578"/>
      <c r="K75" s="384"/>
      <c r="L75" s="360"/>
      <c r="M75" s="360"/>
      <c r="N75" s="371"/>
      <c r="O75" s="360"/>
      <c r="P75" s="360"/>
      <c r="Q75" s="360"/>
      <c r="R75" s="360"/>
      <c r="S75" s="371"/>
      <c r="T75" s="364"/>
      <c r="U75" s="364"/>
      <c r="V75" s="625"/>
      <c r="W75" s="364"/>
      <c r="X75" s="365"/>
      <c r="Y75" s="972"/>
      <c r="Z75" s="975"/>
    </row>
    <row r="76" spans="1:26" s="9" customFormat="1" ht="15" customHeight="1" x14ac:dyDescent="0.2">
      <c r="A76" s="527"/>
      <c r="B76" s="527"/>
      <c r="C76" s="893" t="s">
        <v>334</v>
      </c>
      <c r="D76" s="894" t="s">
        <v>392</v>
      </c>
      <c r="E76" s="363"/>
      <c r="F76" s="363"/>
      <c r="G76" s="384"/>
      <c r="H76" s="384"/>
      <c r="I76" s="384"/>
      <c r="J76" s="578"/>
      <c r="K76" s="384"/>
      <c r="L76" s="360"/>
      <c r="M76" s="360"/>
      <c r="N76" s="371"/>
      <c r="O76" s="360"/>
      <c r="P76" s="360"/>
      <c r="Q76" s="360"/>
      <c r="R76" s="360"/>
      <c r="S76" s="371"/>
      <c r="T76" s="364"/>
      <c r="U76" s="364"/>
      <c r="V76" s="625"/>
      <c r="W76" s="364"/>
      <c r="X76" s="365"/>
      <c r="Y76" s="972"/>
      <c r="Z76" s="975"/>
    </row>
    <row r="77" spans="1:26" s="9" customFormat="1" ht="15" customHeight="1" x14ac:dyDescent="0.2">
      <c r="A77" s="527"/>
      <c r="B77" s="527"/>
      <c r="C77" s="597" t="s">
        <v>402</v>
      </c>
      <c r="D77" s="577" t="s">
        <v>394</v>
      </c>
      <c r="E77" s="363"/>
      <c r="F77" s="363"/>
      <c r="G77" s="384"/>
      <c r="H77" s="384"/>
      <c r="I77" s="384"/>
      <c r="J77" s="578"/>
      <c r="K77" s="384"/>
      <c r="L77" s="360"/>
      <c r="M77" s="360"/>
      <c r="N77" s="371"/>
      <c r="O77" s="360"/>
      <c r="P77" s="360"/>
      <c r="Q77" s="360"/>
      <c r="R77" s="360"/>
      <c r="S77" s="371"/>
      <c r="T77" s="364"/>
      <c r="U77" s="364"/>
      <c r="V77" s="625"/>
      <c r="W77" s="364"/>
      <c r="X77" s="365"/>
      <c r="Y77" s="972"/>
      <c r="Z77" s="975"/>
    </row>
    <row r="78" spans="1:26" s="9" customFormat="1" ht="15" customHeight="1" x14ac:dyDescent="0.2">
      <c r="A78" s="527"/>
      <c r="B78" s="527"/>
      <c r="C78" s="597" t="s">
        <v>403</v>
      </c>
      <c r="D78" s="577" t="s">
        <v>393</v>
      </c>
      <c r="E78" s="363"/>
      <c r="F78" s="363"/>
      <c r="G78" s="384"/>
      <c r="H78" s="384"/>
      <c r="I78" s="384"/>
      <c r="J78" s="578"/>
      <c r="K78" s="384"/>
      <c r="L78" s="360"/>
      <c r="M78" s="360"/>
      <c r="N78" s="371"/>
      <c r="O78" s="360"/>
      <c r="P78" s="360"/>
      <c r="Q78" s="360"/>
      <c r="R78" s="360"/>
      <c r="S78" s="371"/>
      <c r="T78" s="364"/>
      <c r="U78" s="364"/>
      <c r="V78" s="625"/>
      <c r="W78" s="364"/>
      <c r="X78" s="365"/>
      <c r="Y78" s="591"/>
      <c r="Z78" s="537"/>
    </row>
    <row r="79" spans="1:26" s="9" customFormat="1" ht="15" customHeight="1" x14ac:dyDescent="0.2">
      <c r="A79" s="527"/>
      <c r="B79" s="527"/>
      <c r="C79" s="574"/>
      <c r="D79" s="577"/>
      <c r="E79" s="363"/>
      <c r="F79" s="363"/>
      <c r="G79" s="384"/>
      <c r="H79" s="384"/>
      <c r="I79" s="384"/>
      <c r="J79" s="578"/>
      <c r="K79" s="384"/>
      <c r="L79" s="360"/>
      <c r="M79" s="360"/>
      <c r="N79" s="371"/>
      <c r="O79" s="360"/>
      <c r="P79" s="360"/>
      <c r="Q79" s="360"/>
      <c r="R79" s="360"/>
      <c r="S79" s="371"/>
      <c r="T79" s="364"/>
      <c r="U79" s="364"/>
      <c r="V79" s="625"/>
      <c r="W79" s="364"/>
      <c r="X79" s="365"/>
      <c r="Y79" s="591"/>
      <c r="Z79" s="537"/>
    </row>
    <row r="80" spans="1:26" s="9" customFormat="1" ht="15" customHeight="1" x14ac:dyDescent="0.2">
      <c r="A80" s="375"/>
      <c r="B80" s="375"/>
      <c r="C80" s="652" t="s">
        <v>404</v>
      </c>
      <c r="D80" s="368" t="s">
        <v>395</v>
      </c>
      <c r="E80" s="363"/>
      <c r="F80" s="363"/>
      <c r="G80" s="384"/>
      <c r="H80" s="384"/>
      <c r="I80" s="384"/>
      <c r="J80" s="385"/>
      <c r="K80" s="384"/>
      <c r="L80" s="360"/>
      <c r="M80" s="360"/>
      <c r="N80" s="371"/>
      <c r="O80" s="360"/>
      <c r="P80" s="360"/>
      <c r="Q80" s="360"/>
      <c r="R80" s="360"/>
      <c r="S80" s="371"/>
      <c r="T80" s="364"/>
      <c r="U80" s="364"/>
      <c r="V80" s="625"/>
      <c r="W80" s="364"/>
      <c r="X80" s="365"/>
      <c r="Y80" s="591"/>
      <c r="Z80" s="537"/>
    </row>
    <row r="81" spans="1:26" s="9" customFormat="1" ht="15" customHeight="1" x14ac:dyDescent="0.2">
      <c r="A81" s="527"/>
      <c r="B81" s="527"/>
      <c r="C81" s="601" t="s">
        <v>324</v>
      </c>
      <c r="D81" s="577" t="s">
        <v>397</v>
      </c>
      <c r="E81" s="363"/>
      <c r="F81" s="363"/>
      <c r="G81" s="384"/>
      <c r="H81" s="384"/>
      <c r="I81" s="384"/>
      <c r="J81" s="578"/>
      <c r="K81" s="384"/>
      <c r="L81" s="360"/>
      <c r="M81" s="360"/>
      <c r="N81" s="371"/>
      <c r="O81" s="360"/>
      <c r="P81" s="360"/>
      <c r="Q81" s="360"/>
      <c r="R81" s="360"/>
      <c r="S81" s="371"/>
      <c r="T81" s="364"/>
      <c r="U81" s="364"/>
      <c r="V81" s="625"/>
      <c r="W81" s="364"/>
      <c r="X81" s="365"/>
      <c r="Y81" s="591"/>
      <c r="Z81" s="537"/>
    </row>
    <row r="82" spans="1:26" s="9" customFormat="1" ht="15" customHeight="1" x14ac:dyDescent="0.2">
      <c r="A82" s="375"/>
      <c r="B82" s="375"/>
      <c r="C82" s="601" t="s">
        <v>325</v>
      </c>
      <c r="D82" s="369" t="s">
        <v>396</v>
      </c>
      <c r="E82" s="363"/>
      <c r="F82" s="363"/>
      <c r="G82" s="384"/>
      <c r="H82" s="384"/>
      <c r="I82" s="384"/>
      <c r="J82" s="385"/>
      <c r="K82" s="384"/>
      <c r="L82" s="360"/>
      <c r="M82" s="360"/>
      <c r="N82" s="371"/>
      <c r="O82" s="360"/>
      <c r="P82" s="360"/>
      <c r="Q82" s="360"/>
      <c r="R82" s="360"/>
      <c r="S82" s="371"/>
      <c r="T82" s="364"/>
      <c r="U82" s="364"/>
      <c r="V82" s="625"/>
      <c r="W82" s="364"/>
      <c r="X82" s="365"/>
      <c r="Y82" s="591"/>
      <c r="Z82" s="537"/>
    </row>
    <row r="83" spans="1:26" s="9" customFormat="1" ht="15" customHeight="1" x14ac:dyDescent="0.2">
      <c r="A83" s="527"/>
      <c r="B83" s="527"/>
      <c r="C83" s="352"/>
      <c r="D83" s="577"/>
      <c r="E83" s="363"/>
      <c r="F83" s="363"/>
      <c r="G83" s="384"/>
      <c r="H83" s="384"/>
      <c r="I83" s="384"/>
      <c r="J83" s="578"/>
      <c r="K83" s="384"/>
      <c r="L83" s="360"/>
      <c r="M83" s="360"/>
      <c r="N83" s="371"/>
      <c r="O83" s="360"/>
      <c r="P83" s="360"/>
      <c r="Q83" s="360"/>
      <c r="R83" s="360"/>
      <c r="S83" s="371"/>
      <c r="T83" s="364"/>
      <c r="U83" s="364"/>
      <c r="V83" s="625"/>
      <c r="W83" s="364"/>
      <c r="X83" s="365"/>
      <c r="Y83" s="591"/>
      <c r="Z83" s="537"/>
    </row>
    <row r="84" spans="1:26" ht="15" customHeight="1" x14ac:dyDescent="0.2">
      <c r="A84" s="375"/>
      <c r="B84" s="375"/>
      <c r="C84" s="343" t="s">
        <v>339</v>
      </c>
      <c r="D84" s="367">
        <v>75</v>
      </c>
      <c r="E84" s="354"/>
      <c r="F84" s="354"/>
      <c r="G84" s="378"/>
      <c r="H84" s="378"/>
      <c r="I84" s="380"/>
      <c r="J84" s="381"/>
      <c r="K84" s="380"/>
      <c r="L84" s="344"/>
      <c r="M84" s="344"/>
      <c r="N84" s="370"/>
      <c r="O84" s="344"/>
      <c r="P84" s="344"/>
      <c r="Q84" s="344"/>
      <c r="R84" s="344"/>
      <c r="S84" s="370"/>
      <c r="T84" s="357"/>
      <c r="U84" s="357"/>
      <c r="V84" s="456"/>
      <c r="W84" s="357"/>
      <c r="X84" s="358"/>
      <c r="Y84" s="537"/>
      <c r="Z84" s="537"/>
    </row>
    <row r="85" spans="1:26" ht="15" customHeight="1" x14ac:dyDescent="0.2">
      <c r="A85" s="375"/>
      <c r="B85" s="375"/>
      <c r="C85" s="346" t="s">
        <v>405</v>
      </c>
      <c r="D85" s="366">
        <v>53</v>
      </c>
      <c r="E85" s="354"/>
      <c r="F85" s="354"/>
      <c r="G85" s="378"/>
      <c r="H85" s="378"/>
      <c r="I85" s="380"/>
      <c r="J85" s="381"/>
      <c r="K85" s="380"/>
      <c r="L85" s="344"/>
      <c r="M85" s="344"/>
      <c r="N85" s="370"/>
      <c r="O85" s="344"/>
      <c r="P85" s="344"/>
      <c r="Q85" s="344"/>
      <c r="R85" s="344"/>
      <c r="S85" s="370"/>
      <c r="T85" s="357"/>
      <c r="U85" s="357"/>
      <c r="V85" s="456"/>
      <c r="W85" s="357"/>
      <c r="X85" s="358"/>
      <c r="Y85" s="537"/>
      <c r="Z85" s="537"/>
    </row>
    <row r="86" spans="1:26" ht="15" customHeight="1" x14ac:dyDescent="0.2">
      <c r="A86" s="375"/>
      <c r="B86" s="375"/>
      <c r="C86" s="346" t="s">
        <v>406</v>
      </c>
      <c r="D86" s="366">
        <v>22</v>
      </c>
      <c r="E86" s="354"/>
      <c r="F86" s="354"/>
      <c r="G86" s="378"/>
      <c r="H86" s="378"/>
      <c r="I86" s="380"/>
      <c r="J86" s="381"/>
      <c r="K86" s="380"/>
      <c r="L86" s="344"/>
      <c r="M86" s="344"/>
      <c r="N86" s="370"/>
      <c r="O86" s="344"/>
      <c r="P86" s="344"/>
      <c r="Q86" s="344"/>
      <c r="R86" s="344"/>
      <c r="S86" s="370"/>
      <c r="T86" s="357"/>
      <c r="U86" s="357"/>
      <c r="V86" s="456"/>
      <c r="W86" s="357"/>
      <c r="X86" s="358"/>
      <c r="Y86" s="537"/>
      <c r="Z86" s="537"/>
    </row>
    <row r="87" spans="1:26" ht="15" customHeight="1" x14ac:dyDescent="0.2">
      <c r="A87" s="527"/>
      <c r="B87" s="527"/>
      <c r="C87" s="346"/>
      <c r="D87" s="529"/>
      <c r="E87" s="354"/>
      <c r="F87" s="354"/>
      <c r="G87" s="378"/>
      <c r="H87" s="378"/>
      <c r="I87" s="380"/>
      <c r="J87" s="530"/>
      <c r="K87" s="380"/>
      <c r="L87" s="344"/>
      <c r="M87" s="344"/>
      <c r="N87" s="370"/>
      <c r="O87" s="344"/>
      <c r="P87" s="344"/>
      <c r="Q87" s="344"/>
      <c r="R87" s="344"/>
      <c r="S87" s="370"/>
      <c r="T87" s="357"/>
      <c r="U87" s="357"/>
      <c r="V87" s="456"/>
      <c r="W87" s="357"/>
      <c r="X87" s="358"/>
      <c r="Y87" s="537"/>
      <c r="Z87" s="537"/>
    </row>
    <row r="88" spans="1:26" ht="15" customHeight="1" x14ac:dyDescent="0.2">
      <c r="A88" s="375" t="s">
        <v>344</v>
      </c>
      <c r="B88" s="386"/>
      <c r="C88" s="343" t="s">
        <v>340</v>
      </c>
      <c r="D88" s="367">
        <v>60</v>
      </c>
      <c r="E88" s="345"/>
      <c r="F88" s="345"/>
      <c r="G88" s="380"/>
      <c r="H88" s="380"/>
      <c r="I88" s="380"/>
      <c r="J88" s="381"/>
      <c r="K88" s="380"/>
      <c r="L88" s="344"/>
      <c r="M88" s="344"/>
      <c r="N88" s="370"/>
      <c r="O88" s="344"/>
      <c r="P88" s="344"/>
      <c r="Q88" s="344"/>
      <c r="R88" s="344"/>
      <c r="S88" s="370"/>
      <c r="T88" s="357"/>
      <c r="U88" s="357"/>
      <c r="V88" s="456"/>
      <c r="W88" s="357"/>
      <c r="X88" s="358"/>
      <c r="Y88" s="537"/>
      <c r="Z88" s="537"/>
    </row>
    <row r="89" spans="1:26" ht="15" customHeight="1" x14ac:dyDescent="0.2">
      <c r="A89" s="527"/>
      <c r="B89" s="528"/>
      <c r="C89" s="346" t="s">
        <v>293</v>
      </c>
      <c r="D89" s="577">
        <f>SUM(D88-D90)</f>
        <v>42</v>
      </c>
      <c r="E89" s="345"/>
      <c r="F89" s="345"/>
      <c r="G89" s="380"/>
      <c r="H89" s="380"/>
      <c r="I89" s="380"/>
      <c r="J89" s="530"/>
      <c r="K89" s="380"/>
      <c r="L89" s="344"/>
      <c r="M89" s="344"/>
      <c r="N89" s="370"/>
      <c r="O89" s="344"/>
      <c r="P89" s="344"/>
      <c r="Q89" s="344"/>
      <c r="R89" s="344"/>
      <c r="S89" s="370"/>
      <c r="T89" s="357"/>
      <c r="U89" s="357"/>
      <c r="V89" s="456"/>
      <c r="W89" s="357"/>
      <c r="X89" s="358"/>
      <c r="Y89" s="537"/>
      <c r="Z89" s="537"/>
    </row>
    <row r="90" spans="1:26" ht="15" customHeight="1" x14ac:dyDescent="0.2">
      <c r="A90" s="29"/>
      <c r="B90" s="20"/>
      <c r="C90" s="346" t="s">
        <v>294</v>
      </c>
      <c r="D90" s="369">
        <f>SUM(D88*0.3)</f>
        <v>18</v>
      </c>
      <c r="E90" s="160"/>
      <c r="F90" s="51"/>
      <c r="G90" s="49"/>
      <c r="H90" s="49"/>
      <c r="I90" s="384"/>
      <c r="J90" s="385"/>
      <c r="K90" s="384"/>
      <c r="L90" s="360"/>
      <c r="M90" s="360"/>
      <c r="N90" s="371"/>
      <c r="O90" s="360"/>
      <c r="P90" s="360"/>
      <c r="Q90" s="360"/>
      <c r="R90" s="360"/>
      <c r="S90" s="371"/>
      <c r="T90" s="360"/>
      <c r="U90" s="360"/>
      <c r="V90" s="458"/>
      <c r="W90" s="360"/>
      <c r="X90" s="10"/>
      <c r="Y90" s="537"/>
      <c r="Z90" s="537"/>
    </row>
    <row r="91" spans="1:26" ht="15" customHeight="1" x14ac:dyDescent="0.2">
      <c r="A91" s="337"/>
      <c r="B91" s="535"/>
      <c r="C91" s="9"/>
      <c r="D91" s="535"/>
      <c r="E91" s="9"/>
      <c r="F91" s="9"/>
      <c r="G91" s="119"/>
      <c r="H91" s="119"/>
      <c r="I91" s="119"/>
      <c r="J91" s="661"/>
      <c r="K91" s="119"/>
      <c r="L91" s="9"/>
      <c r="M91" s="9"/>
      <c r="N91" s="10"/>
      <c r="O91" s="9"/>
      <c r="P91" s="9"/>
      <c r="Q91" s="9"/>
      <c r="R91" s="9"/>
      <c r="S91" s="868"/>
      <c r="T91" s="9"/>
      <c r="U91" s="9"/>
      <c r="V91" s="443"/>
      <c r="W91" s="9"/>
      <c r="X91" s="868"/>
    </row>
    <row r="92" spans="1:26" ht="15" customHeight="1" x14ac:dyDescent="0.2">
      <c r="A92" s="891" t="s">
        <v>348</v>
      </c>
      <c r="B92" s="535"/>
      <c r="C92" s="658" t="s">
        <v>345</v>
      </c>
      <c r="D92" s="659">
        <v>15</v>
      </c>
      <c r="G92" s="117"/>
      <c r="H92" s="117"/>
      <c r="I92" s="117"/>
      <c r="J92" s="661"/>
      <c r="K92" s="119"/>
      <c r="L92" s="9"/>
      <c r="M92" s="9"/>
      <c r="N92" s="10"/>
      <c r="S92" s="868"/>
      <c r="V92" s="443"/>
      <c r="X92" s="868"/>
    </row>
    <row r="93" spans="1:26" ht="15" customHeight="1" x14ac:dyDescent="0.2">
      <c r="A93" s="337"/>
      <c r="B93" s="535"/>
      <c r="C93" s="342" t="s">
        <v>346</v>
      </c>
      <c r="D93" s="660">
        <v>10</v>
      </c>
      <c r="G93" s="117"/>
      <c r="H93" s="117"/>
      <c r="I93" s="117"/>
      <c r="J93" s="661"/>
      <c r="K93" s="119"/>
      <c r="L93" s="9"/>
      <c r="M93" s="9"/>
      <c r="N93" s="10"/>
      <c r="S93" s="868"/>
      <c r="V93" s="443"/>
      <c r="X93" s="868"/>
    </row>
    <row r="94" spans="1:26" ht="15" customHeight="1" x14ac:dyDescent="0.2">
      <c r="A94" s="873"/>
      <c r="B94" s="873"/>
      <c r="C94" s="874" t="s">
        <v>347</v>
      </c>
      <c r="D94" s="875">
        <v>5</v>
      </c>
      <c r="E94" s="185"/>
      <c r="F94" s="185"/>
      <c r="G94" s="876"/>
      <c r="H94" s="876"/>
      <c r="I94" s="876"/>
      <c r="J94" s="883"/>
      <c r="K94" s="876"/>
      <c r="L94" s="185"/>
      <c r="M94" s="185"/>
      <c r="N94" s="103"/>
      <c r="O94" s="185"/>
      <c r="P94" s="185"/>
      <c r="Q94" s="185"/>
      <c r="R94" s="185"/>
      <c r="S94" s="185"/>
      <c r="T94" s="570"/>
      <c r="U94" s="185"/>
      <c r="V94" s="571"/>
      <c r="W94" s="185"/>
      <c r="X94" s="103"/>
    </row>
  </sheetData>
  <mergeCells count="1">
    <mergeCell ref="G1:K1"/>
  </mergeCells>
  <phoneticPr fontId="1" type="noConversion"/>
  <pageMargins left="0.75" right="0.75" top="1" bottom="1" header="0.5" footer="0.5"/>
  <pageSetup paperSize="8" scale="75" fitToHeight="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38"/>
  <sheetViews>
    <sheetView zoomScale="90" zoomScaleNormal="90" workbookViewId="0">
      <pane xSplit="4" ySplit="2" topLeftCell="E66" activePane="bottomRight" state="frozen"/>
      <selection pane="topRight" activeCell="E1" sqref="E1"/>
      <selection pane="bottomLeft" activeCell="A3" sqref="A3"/>
      <selection pane="bottomRight" activeCell="B133" sqref="B133"/>
    </sheetView>
  </sheetViews>
  <sheetFormatPr defaultRowHeight="12" x14ac:dyDescent="0.2"/>
  <cols>
    <col min="1" max="1" width="9.140625" style="8"/>
    <col min="2" max="2" width="15.7109375" style="8" bestFit="1" customWidth="1"/>
    <col min="3" max="3" width="45.85546875" style="8" customWidth="1"/>
    <col min="4" max="19" width="9.140625" style="74"/>
    <col min="20" max="24" width="9.140625" style="8"/>
    <col min="25" max="25" width="7.42578125" style="971" bestFit="1" customWidth="1"/>
    <col min="26" max="26" width="7.85546875" style="971" bestFit="1" customWidth="1"/>
    <col min="27" max="16384" width="9.140625" style="8"/>
  </cols>
  <sheetData>
    <row r="1" spans="1:26" ht="15" customHeight="1" x14ac:dyDescent="0.2">
      <c r="A1" s="185"/>
      <c r="B1" s="185"/>
      <c r="C1" s="248"/>
      <c r="D1" s="249"/>
      <c r="E1" s="250"/>
      <c r="F1" s="536" t="s">
        <v>310</v>
      </c>
      <c r="G1" s="1010" t="s">
        <v>311</v>
      </c>
      <c r="H1" s="1010"/>
      <c r="I1" s="1010"/>
      <c r="J1" s="1010"/>
      <c r="K1" s="1010"/>
      <c r="L1" s="249"/>
      <c r="M1" s="249"/>
      <c r="N1" s="249"/>
      <c r="O1" s="249"/>
      <c r="P1" s="249"/>
      <c r="Q1" s="249"/>
      <c r="R1" s="249"/>
      <c r="S1" s="249"/>
    </row>
    <row r="2" spans="1:26" ht="15" customHeight="1" x14ac:dyDescent="0.2">
      <c r="A2" s="11" t="s">
        <v>85</v>
      </c>
      <c r="B2" s="11" t="s">
        <v>10</v>
      </c>
      <c r="C2" s="11" t="s">
        <v>317</v>
      </c>
      <c r="D2" s="252" t="s">
        <v>11</v>
      </c>
      <c r="E2" s="253" t="s">
        <v>12</v>
      </c>
      <c r="F2" s="253" t="s">
        <v>13</v>
      </c>
      <c r="G2" s="254" t="s">
        <v>14</v>
      </c>
      <c r="H2" s="254" t="s">
        <v>15</v>
      </c>
      <c r="I2" s="255" t="s">
        <v>16</v>
      </c>
      <c r="J2" s="16" t="s">
        <v>17</v>
      </c>
      <c r="K2" s="14" t="s">
        <v>18</v>
      </c>
      <c r="L2" s="17" t="s">
        <v>19</v>
      </c>
      <c r="M2" s="17" t="s">
        <v>20</v>
      </c>
      <c r="N2" s="18" t="s">
        <v>21</v>
      </c>
      <c r="O2" s="17" t="s">
        <v>22</v>
      </c>
      <c r="P2" s="17" t="s">
        <v>23</v>
      </c>
      <c r="Q2" s="17" t="s">
        <v>24</v>
      </c>
      <c r="R2" s="17" t="s">
        <v>25</v>
      </c>
      <c r="S2" s="18" t="s">
        <v>26</v>
      </c>
      <c r="T2" s="19" t="s">
        <v>172</v>
      </c>
      <c r="U2" s="17" t="s">
        <v>173</v>
      </c>
      <c r="V2" s="439" t="s">
        <v>174</v>
      </c>
      <c r="W2" s="17" t="s">
        <v>175</v>
      </c>
      <c r="X2" s="18" t="s">
        <v>176</v>
      </c>
      <c r="Y2" s="971" t="s">
        <v>581</v>
      </c>
      <c r="Z2" s="971" t="s">
        <v>573</v>
      </c>
    </row>
    <row r="3" spans="1:26" ht="15" customHeight="1" x14ac:dyDescent="0.2">
      <c r="A3" s="20"/>
      <c r="B3" s="20"/>
      <c r="C3" s="106"/>
      <c r="D3" s="199"/>
      <c r="E3" s="257"/>
      <c r="F3" s="257"/>
      <c r="G3" s="258"/>
      <c r="H3" s="258"/>
      <c r="I3" s="259"/>
      <c r="J3" s="260"/>
      <c r="K3" s="39"/>
      <c r="L3" s="41"/>
      <c r="M3" s="41"/>
      <c r="N3" s="43"/>
      <c r="O3" s="41"/>
      <c r="P3" s="41"/>
      <c r="Q3" s="41"/>
      <c r="R3" s="41"/>
      <c r="S3" s="28"/>
      <c r="T3" s="226"/>
      <c r="U3" s="41"/>
      <c r="V3" s="448"/>
      <c r="W3" s="41"/>
      <c r="X3" s="43"/>
    </row>
    <row r="4" spans="1:26" ht="15" customHeight="1" x14ac:dyDescent="0.2">
      <c r="A4" s="29"/>
      <c r="B4" s="20"/>
      <c r="C4" s="558" t="s">
        <v>512</v>
      </c>
      <c r="D4" s="199"/>
      <c r="E4" s="257"/>
      <c r="F4" s="257"/>
      <c r="G4" s="258"/>
      <c r="H4" s="258"/>
      <c r="I4" s="481"/>
      <c r="J4" s="260"/>
      <c r="K4" s="39"/>
      <c r="L4" s="41"/>
      <c r="M4" s="41"/>
      <c r="N4" s="78"/>
      <c r="O4" s="41"/>
      <c r="P4" s="41"/>
      <c r="Q4" s="41"/>
      <c r="R4" s="41"/>
      <c r="S4" s="43"/>
      <c r="T4" s="118"/>
      <c r="U4" s="9"/>
      <c r="V4" s="443"/>
      <c r="W4" s="9"/>
      <c r="X4" s="10"/>
    </row>
    <row r="5" spans="1:26" ht="15" customHeight="1" x14ac:dyDescent="0.2">
      <c r="A5" s="29"/>
      <c r="B5" s="29"/>
      <c r="C5" s="331" t="s">
        <v>187</v>
      </c>
      <c r="D5" s="396">
        <f t="shared" ref="D5:V5" si="0">SUM(D11+D95)+D129</f>
        <v>1883.2</v>
      </c>
      <c r="E5" s="910">
        <f t="shared" si="0"/>
        <v>49</v>
      </c>
      <c r="F5" s="910">
        <f t="shared" si="0"/>
        <v>101</v>
      </c>
      <c r="G5" s="397">
        <f t="shared" si="0"/>
        <v>180</v>
      </c>
      <c r="H5" s="397">
        <f t="shared" si="0"/>
        <v>144</v>
      </c>
      <c r="I5" s="398">
        <f t="shared" si="0"/>
        <v>227</v>
      </c>
      <c r="J5" s="319">
        <f t="shared" si="0"/>
        <v>292</v>
      </c>
      <c r="K5" s="319">
        <f t="shared" si="0"/>
        <v>179</v>
      </c>
      <c r="L5" s="318">
        <f t="shared" si="0"/>
        <v>247.5</v>
      </c>
      <c r="M5" s="318">
        <f t="shared" si="0"/>
        <v>185.5</v>
      </c>
      <c r="N5" s="320">
        <f t="shared" si="0"/>
        <v>96</v>
      </c>
      <c r="O5" s="318">
        <f t="shared" si="0"/>
        <v>56</v>
      </c>
      <c r="P5" s="318">
        <f t="shared" si="0"/>
        <v>18</v>
      </c>
      <c r="Q5" s="318">
        <f t="shared" si="0"/>
        <v>18</v>
      </c>
      <c r="R5" s="318">
        <f t="shared" si="0"/>
        <v>18</v>
      </c>
      <c r="S5" s="320">
        <f t="shared" si="0"/>
        <v>18</v>
      </c>
      <c r="T5" s="402">
        <f t="shared" si="0"/>
        <v>18</v>
      </c>
      <c r="U5" s="403">
        <f t="shared" si="0"/>
        <v>18</v>
      </c>
      <c r="V5" s="869">
        <f t="shared" si="0"/>
        <v>18</v>
      </c>
      <c r="W5" s="403"/>
      <c r="X5" s="404"/>
      <c r="Y5" s="972">
        <f t="shared" ref="Y5:Y69" si="1">SUM(E5:V5)</f>
        <v>1883</v>
      </c>
      <c r="Z5" s="972">
        <f>SUM(Y5-D5)</f>
        <v>-0.20000000000004547</v>
      </c>
    </row>
    <row r="6" spans="1:26" ht="15" customHeight="1" x14ac:dyDescent="0.2">
      <c r="A6" s="29"/>
      <c r="B6" s="29"/>
      <c r="C6" s="331" t="s">
        <v>188</v>
      </c>
      <c r="D6" s="396">
        <f>SUM(D12+D96)+D130</f>
        <v>528.79999999999995</v>
      </c>
      <c r="E6" s="910">
        <f t="shared" ref="E6:V6" si="2">SUM(E12+E96)+E130</f>
        <v>41</v>
      </c>
      <c r="F6" s="910">
        <f t="shared" si="2"/>
        <v>45</v>
      </c>
      <c r="G6" s="397">
        <f t="shared" si="2"/>
        <v>59</v>
      </c>
      <c r="H6" s="397">
        <f t="shared" si="2"/>
        <v>58</v>
      </c>
      <c r="I6" s="398">
        <f t="shared" si="2"/>
        <v>75.8</v>
      </c>
      <c r="J6" s="319">
        <f t="shared" si="2"/>
        <v>58.8</v>
      </c>
      <c r="K6" s="319">
        <f t="shared" si="2"/>
        <v>58.8</v>
      </c>
      <c r="L6" s="318">
        <f t="shared" si="2"/>
        <v>70.650000000000006</v>
      </c>
      <c r="M6" s="318">
        <f t="shared" si="2"/>
        <v>47.5</v>
      </c>
      <c r="N6" s="320">
        <f t="shared" si="2"/>
        <v>7</v>
      </c>
      <c r="O6" s="318">
        <f t="shared" si="2"/>
        <v>7</v>
      </c>
      <c r="P6" s="318">
        <f t="shared" si="2"/>
        <v>0</v>
      </c>
      <c r="Q6" s="318">
        <f t="shared" si="2"/>
        <v>0</v>
      </c>
      <c r="R6" s="318">
        <f t="shared" si="2"/>
        <v>0</v>
      </c>
      <c r="S6" s="320">
        <f t="shared" si="2"/>
        <v>0</v>
      </c>
      <c r="T6" s="402">
        <f t="shared" si="2"/>
        <v>0</v>
      </c>
      <c r="U6" s="403">
        <f t="shared" si="2"/>
        <v>0</v>
      </c>
      <c r="V6" s="869">
        <f t="shared" si="2"/>
        <v>0</v>
      </c>
      <c r="W6" s="403"/>
      <c r="X6" s="404"/>
      <c r="Y6" s="972">
        <f t="shared" si="1"/>
        <v>528.55000000000007</v>
      </c>
      <c r="Z6" s="972">
        <f t="shared" ref="Z6:Z69" si="3">SUM(Y6-D6)</f>
        <v>-0.24999999999988631</v>
      </c>
    </row>
    <row r="7" spans="1:26" ht="15" customHeight="1" x14ac:dyDescent="0.2">
      <c r="A7" s="29"/>
      <c r="B7" s="29"/>
      <c r="C7" s="32" t="s">
        <v>144</v>
      </c>
      <c r="D7" s="556">
        <f>SUM(D5:D6)</f>
        <v>2412</v>
      </c>
      <c r="E7" s="426">
        <f t="shared" ref="E7:V7" si="4">SUM(E5:E6)</f>
        <v>90</v>
      </c>
      <c r="F7" s="426">
        <f t="shared" si="4"/>
        <v>146</v>
      </c>
      <c r="G7" s="427">
        <f t="shared" si="4"/>
        <v>239</v>
      </c>
      <c r="H7" s="427">
        <f t="shared" si="4"/>
        <v>202</v>
      </c>
      <c r="I7" s="428">
        <f t="shared" si="4"/>
        <v>302.8</v>
      </c>
      <c r="J7" s="429">
        <f t="shared" si="4"/>
        <v>350.8</v>
      </c>
      <c r="K7" s="429">
        <f t="shared" si="4"/>
        <v>237.8</v>
      </c>
      <c r="L7" s="430">
        <f t="shared" si="4"/>
        <v>318.14999999999998</v>
      </c>
      <c r="M7" s="430">
        <f t="shared" si="4"/>
        <v>233</v>
      </c>
      <c r="N7" s="431">
        <f t="shared" si="4"/>
        <v>103</v>
      </c>
      <c r="O7" s="430">
        <f t="shared" si="4"/>
        <v>63</v>
      </c>
      <c r="P7" s="430">
        <f t="shared" si="4"/>
        <v>18</v>
      </c>
      <c r="Q7" s="430">
        <f t="shared" si="4"/>
        <v>18</v>
      </c>
      <c r="R7" s="430">
        <f t="shared" si="4"/>
        <v>18</v>
      </c>
      <c r="S7" s="431">
        <f t="shared" si="4"/>
        <v>18</v>
      </c>
      <c r="T7" s="417">
        <f t="shared" si="4"/>
        <v>18</v>
      </c>
      <c r="U7" s="418">
        <f t="shared" si="4"/>
        <v>18</v>
      </c>
      <c r="V7" s="870">
        <f t="shared" si="4"/>
        <v>18</v>
      </c>
      <c r="W7" s="418"/>
      <c r="X7" s="419"/>
      <c r="Y7" s="972">
        <f t="shared" si="1"/>
        <v>2411.5499999999997</v>
      </c>
      <c r="Z7" s="972">
        <f t="shared" si="3"/>
        <v>-0.45000000000027285</v>
      </c>
    </row>
    <row r="8" spans="1:26" ht="15" customHeight="1" x14ac:dyDescent="0.2">
      <c r="A8" s="29"/>
      <c r="B8" s="29"/>
      <c r="C8" s="20" t="s">
        <v>27</v>
      </c>
      <c r="D8" s="557"/>
      <c r="E8" s="264">
        <v>90</v>
      </c>
      <c r="F8" s="48">
        <f>SUM(E8+F7)</f>
        <v>236</v>
      </c>
      <c r="G8" s="265">
        <f t="shared" ref="G8:V8" si="5">SUM(F8+G7)</f>
        <v>475</v>
      </c>
      <c r="H8" s="265">
        <f t="shared" si="5"/>
        <v>677</v>
      </c>
      <c r="I8" s="266">
        <f t="shared" si="5"/>
        <v>979.8</v>
      </c>
      <c r="J8" s="49">
        <f t="shared" si="5"/>
        <v>1330.6</v>
      </c>
      <c r="K8" s="49">
        <f t="shared" si="5"/>
        <v>1568.3999999999999</v>
      </c>
      <c r="L8" s="160">
        <f t="shared" si="5"/>
        <v>1886.5499999999997</v>
      </c>
      <c r="M8" s="160">
        <f t="shared" si="5"/>
        <v>2119.5499999999997</v>
      </c>
      <c r="N8" s="160">
        <f t="shared" si="5"/>
        <v>2222.5499999999997</v>
      </c>
      <c r="O8" s="200">
        <f t="shared" si="5"/>
        <v>2285.5499999999997</v>
      </c>
      <c r="P8" s="160">
        <f t="shared" si="5"/>
        <v>2303.5499999999997</v>
      </c>
      <c r="Q8" s="160">
        <f t="shared" si="5"/>
        <v>2321.5499999999997</v>
      </c>
      <c r="R8" s="160">
        <f t="shared" si="5"/>
        <v>2339.5499999999997</v>
      </c>
      <c r="S8" s="201">
        <f t="shared" si="5"/>
        <v>2357.5499999999997</v>
      </c>
      <c r="T8" s="666">
        <f t="shared" si="5"/>
        <v>2375.5499999999997</v>
      </c>
      <c r="U8" s="533">
        <f t="shared" si="5"/>
        <v>2393.5499999999997</v>
      </c>
      <c r="V8" s="871">
        <f t="shared" si="5"/>
        <v>2411.5499999999997</v>
      </c>
      <c r="W8" s="158"/>
      <c r="X8" s="159"/>
      <c r="Y8" s="972">
        <f t="shared" si="1"/>
        <v>30373.849999999995</v>
      </c>
      <c r="Z8" s="972">
        <f t="shared" si="3"/>
        <v>30373.849999999995</v>
      </c>
    </row>
    <row r="9" spans="1:26" ht="15" customHeight="1" x14ac:dyDescent="0.2">
      <c r="A9" s="29"/>
      <c r="B9" s="29"/>
      <c r="C9" s="20"/>
      <c r="D9" s="261"/>
      <c r="E9" s="38"/>
      <c r="F9" s="53"/>
      <c r="G9" s="258"/>
      <c r="H9" s="258"/>
      <c r="I9" s="263"/>
      <c r="J9" s="39"/>
      <c r="K9" s="39"/>
      <c r="L9" s="41"/>
      <c r="M9" s="41"/>
      <c r="N9" s="78"/>
      <c r="O9" s="41"/>
      <c r="P9" s="41"/>
      <c r="Q9" s="41"/>
      <c r="R9" s="41"/>
      <c r="S9" s="78"/>
      <c r="T9" s="118"/>
      <c r="U9" s="9"/>
      <c r="V9" s="443"/>
      <c r="W9" s="9"/>
      <c r="X9" s="10"/>
      <c r="Y9" s="972">
        <f t="shared" si="1"/>
        <v>0</v>
      </c>
      <c r="Z9" s="972">
        <f t="shared" si="3"/>
        <v>0</v>
      </c>
    </row>
    <row r="10" spans="1:26" s="281" customFormat="1" ht="13.5" customHeight="1" x14ac:dyDescent="0.2">
      <c r="A10" s="267"/>
      <c r="B10" s="268"/>
      <c r="C10" s="269" t="s">
        <v>134</v>
      </c>
      <c r="D10" s="270"/>
      <c r="E10" s="271"/>
      <c r="F10" s="542"/>
      <c r="G10" s="272"/>
      <c r="H10" s="272"/>
      <c r="I10" s="273"/>
      <c r="J10" s="274"/>
      <c r="K10" s="274"/>
      <c r="L10" s="275"/>
      <c r="M10" s="275"/>
      <c r="N10" s="275"/>
      <c r="O10" s="276"/>
      <c r="P10" s="275"/>
      <c r="Q10" s="275"/>
      <c r="R10" s="275"/>
      <c r="S10" s="277"/>
      <c r="T10" s="278"/>
      <c r="U10" s="279"/>
      <c r="V10" s="978"/>
      <c r="W10" s="279"/>
      <c r="X10" s="280"/>
      <c r="Y10" s="972">
        <f t="shared" si="1"/>
        <v>0</v>
      </c>
      <c r="Z10" s="972">
        <f t="shared" si="3"/>
        <v>0</v>
      </c>
    </row>
    <row r="11" spans="1:26" s="281" customFormat="1" ht="13.5" customHeight="1" x14ac:dyDescent="0.2">
      <c r="A11" s="30"/>
      <c r="B11" s="256"/>
      <c r="C11" s="331" t="s">
        <v>187</v>
      </c>
      <c r="D11" s="396">
        <f t="shared" ref="D11:V11" si="6">SUM(D24+D32+D28+D36+D39+D40+D41+D47+D48+D51+D54+D89+D90+D92+D91+D57+D65+D61+D42+D69+D73)</f>
        <v>1073</v>
      </c>
      <c r="E11" s="911">
        <f t="shared" si="6"/>
        <v>12</v>
      </c>
      <c r="F11" s="910">
        <f t="shared" si="6"/>
        <v>21</v>
      </c>
      <c r="G11" s="397">
        <f t="shared" si="6"/>
        <v>96</v>
      </c>
      <c r="H11" s="397">
        <f t="shared" si="6"/>
        <v>108</v>
      </c>
      <c r="I11" s="398">
        <f t="shared" si="6"/>
        <v>158</v>
      </c>
      <c r="J11" s="319">
        <f t="shared" si="6"/>
        <v>223</v>
      </c>
      <c r="K11" s="319">
        <f t="shared" si="6"/>
        <v>113</v>
      </c>
      <c r="L11" s="318">
        <f t="shared" si="6"/>
        <v>131.5</v>
      </c>
      <c r="M11" s="318">
        <f t="shared" si="6"/>
        <v>102.5</v>
      </c>
      <c r="N11" s="318">
        <f t="shared" si="6"/>
        <v>12</v>
      </c>
      <c r="O11" s="425">
        <f t="shared" si="6"/>
        <v>12</v>
      </c>
      <c r="P11" s="318">
        <f t="shared" si="6"/>
        <v>12</v>
      </c>
      <c r="Q11" s="318">
        <f t="shared" si="6"/>
        <v>12</v>
      </c>
      <c r="R11" s="318">
        <f t="shared" si="6"/>
        <v>12</v>
      </c>
      <c r="S11" s="320">
        <f t="shared" si="6"/>
        <v>12</v>
      </c>
      <c r="T11" s="402">
        <f t="shared" si="6"/>
        <v>12</v>
      </c>
      <c r="U11" s="403">
        <f t="shared" si="6"/>
        <v>12</v>
      </c>
      <c r="V11" s="869">
        <f t="shared" si="6"/>
        <v>12</v>
      </c>
      <c r="W11" s="403"/>
      <c r="X11" s="404"/>
      <c r="Y11" s="972">
        <f t="shared" si="1"/>
        <v>1073</v>
      </c>
      <c r="Z11" s="972">
        <f t="shared" si="3"/>
        <v>0</v>
      </c>
    </row>
    <row r="12" spans="1:26" s="281" customFormat="1" ht="13.5" customHeight="1" x14ac:dyDescent="0.2">
      <c r="A12" s="30"/>
      <c r="B12" s="256"/>
      <c r="C12" s="331" t="s">
        <v>188</v>
      </c>
      <c r="D12" s="396">
        <f>SUM(D18+D19+D21+D25+D29+D33+D37+D52+D58+D62+D66+D70+D74)</f>
        <v>371</v>
      </c>
      <c r="E12" s="911">
        <f t="shared" ref="E12:V12" si="7">SUM(E18+E19+E21+E25+E29+E33+E37+E52+E58+E62+E66+E70+E74)</f>
        <v>24</v>
      </c>
      <c r="F12" s="910">
        <f t="shared" si="7"/>
        <v>27</v>
      </c>
      <c r="G12" s="397">
        <f t="shared" si="7"/>
        <v>44</v>
      </c>
      <c r="H12" s="397">
        <f t="shared" si="7"/>
        <v>45</v>
      </c>
      <c r="I12" s="398">
        <f t="shared" si="7"/>
        <v>57.8</v>
      </c>
      <c r="J12" s="319">
        <f t="shared" si="7"/>
        <v>40.799999999999997</v>
      </c>
      <c r="K12" s="319">
        <f t="shared" si="7"/>
        <v>40.799999999999997</v>
      </c>
      <c r="L12" s="318">
        <f t="shared" si="7"/>
        <v>51.65</v>
      </c>
      <c r="M12" s="318">
        <f t="shared" si="7"/>
        <v>39.5</v>
      </c>
      <c r="N12" s="318">
        <f t="shared" si="7"/>
        <v>0</v>
      </c>
      <c r="O12" s="425">
        <f t="shared" si="7"/>
        <v>0</v>
      </c>
      <c r="P12" s="318">
        <f t="shared" si="7"/>
        <v>0</v>
      </c>
      <c r="Q12" s="318">
        <f t="shared" si="7"/>
        <v>0</v>
      </c>
      <c r="R12" s="318">
        <f t="shared" si="7"/>
        <v>0</v>
      </c>
      <c r="S12" s="320">
        <f t="shared" si="7"/>
        <v>0</v>
      </c>
      <c r="T12" s="402">
        <f t="shared" si="7"/>
        <v>0</v>
      </c>
      <c r="U12" s="403">
        <f t="shared" si="7"/>
        <v>0</v>
      </c>
      <c r="V12" s="869">
        <f t="shared" si="7"/>
        <v>0</v>
      </c>
      <c r="W12" s="403"/>
      <c r="X12" s="404"/>
      <c r="Y12" s="972">
        <f t="shared" si="1"/>
        <v>370.55</v>
      </c>
      <c r="Z12" s="972">
        <f t="shared" si="3"/>
        <v>-0.44999999999998863</v>
      </c>
    </row>
    <row r="13" spans="1:26" ht="15" customHeight="1" x14ac:dyDescent="0.2">
      <c r="A13" s="29"/>
      <c r="B13" s="29"/>
      <c r="C13" s="32" t="s">
        <v>144</v>
      </c>
      <c r="D13" s="262">
        <f>SUM(D11:D12)</f>
        <v>1444</v>
      </c>
      <c r="E13" s="409">
        <f t="shared" ref="E13:V13" si="8">SUM(E11:E12)</f>
        <v>36</v>
      </c>
      <c r="F13" s="543">
        <f t="shared" si="8"/>
        <v>48</v>
      </c>
      <c r="G13" s="410">
        <f t="shared" si="8"/>
        <v>140</v>
      </c>
      <c r="H13" s="410">
        <f t="shared" si="8"/>
        <v>153</v>
      </c>
      <c r="I13" s="414">
        <f t="shared" si="8"/>
        <v>215.8</v>
      </c>
      <c r="J13" s="411">
        <f t="shared" si="8"/>
        <v>263.8</v>
      </c>
      <c r="K13" s="540">
        <f t="shared" si="8"/>
        <v>153.80000000000001</v>
      </c>
      <c r="L13" s="415">
        <f t="shared" si="8"/>
        <v>183.15</v>
      </c>
      <c r="M13" s="415">
        <f t="shared" si="8"/>
        <v>142</v>
      </c>
      <c r="N13" s="416">
        <f t="shared" si="8"/>
        <v>12</v>
      </c>
      <c r="O13" s="413">
        <f t="shared" si="8"/>
        <v>12</v>
      </c>
      <c r="P13" s="412">
        <f t="shared" si="8"/>
        <v>12</v>
      </c>
      <c r="Q13" s="412">
        <f t="shared" si="8"/>
        <v>12</v>
      </c>
      <c r="R13" s="412">
        <f t="shared" si="8"/>
        <v>12</v>
      </c>
      <c r="S13" s="416">
        <f t="shared" si="8"/>
        <v>12</v>
      </c>
      <c r="T13" s="417">
        <f t="shared" si="8"/>
        <v>12</v>
      </c>
      <c r="U13" s="418">
        <f t="shared" si="8"/>
        <v>12</v>
      </c>
      <c r="V13" s="870">
        <f t="shared" si="8"/>
        <v>12</v>
      </c>
      <c r="W13" s="418"/>
      <c r="X13" s="419"/>
      <c r="Y13" s="972">
        <f t="shared" si="1"/>
        <v>1443.55</v>
      </c>
      <c r="Z13" s="972">
        <f t="shared" si="3"/>
        <v>-0.45000000000004547</v>
      </c>
    </row>
    <row r="14" spans="1:26" ht="15" customHeight="1" x14ac:dyDescent="0.2">
      <c r="A14" s="29"/>
      <c r="B14" s="29"/>
      <c r="C14" s="20" t="s">
        <v>27</v>
      </c>
      <c r="D14" s="199"/>
      <c r="E14" s="38">
        <v>36</v>
      </c>
      <c r="F14" s="48">
        <f>SUM(E14+F13)</f>
        <v>84</v>
      </c>
      <c r="G14" s="49">
        <f>SUM(F14+G13)</f>
        <v>224</v>
      </c>
      <c r="H14" s="265">
        <f t="shared" ref="H14:V14" si="9">SUM(G14+H13)</f>
        <v>377</v>
      </c>
      <c r="I14" s="266">
        <f t="shared" si="9"/>
        <v>592.79999999999995</v>
      </c>
      <c r="J14" s="49">
        <f t="shared" si="9"/>
        <v>856.59999999999991</v>
      </c>
      <c r="K14" s="164">
        <f t="shared" si="9"/>
        <v>1010.3999999999999</v>
      </c>
      <c r="L14" s="122">
        <f t="shared" si="9"/>
        <v>1193.55</v>
      </c>
      <c r="M14" s="122">
        <f t="shared" si="9"/>
        <v>1335.55</v>
      </c>
      <c r="N14" s="201">
        <f t="shared" si="9"/>
        <v>1347.55</v>
      </c>
      <c r="O14" s="122">
        <f t="shared" si="9"/>
        <v>1359.55</v>
      </c>
      <c r="P14" s="122">
        <f t="shared" si="9"/>
        <v>1371.55</v>
      </c>
      <c r="Q14" s="122">
        <f t="shared" si="9"/>
        <v>1383.55</v>
      </c>
      <c r="R14" s="122">
        <f t="shared" si="9"/>
        <v>1395.55</v>
      </c>
      <c r="S14" s="201">
        <f t="shared" si="9"/>
        <v>1407.55</v>
      </c>
      <c r="T14" s="666">
        <f t="shared" si="9"/>
        <v>1419.55</v>
      </c>
      <c r="U14" s="533">
        <f t="shared" si="9"/>
        <v>1431.55</v>
      </c>
      <c r="V14" s="871">
        <f t="shared" si="9"/>
        <v>1443.55</v>
      </c>
      <c r="W14" s="9"/>
      <c r="X14" s="10"/>
      <c r="Y14" s="972">
        <f t="shared" si="1"/>
        <v>18269.849999999995</v>
      </c>
      <c r="Z14" s="972">
        <f t="shared" si="3"/>
        <v>18269.849999999995</v>
      </c>
    </row>
    <row r="15" spans="1:26" ht="15" customHeight="1" x14ac:dyDescent="0.2">
      <c r="A15" s="29"/>
      <c r="B15" s="29"/>
      <c r="C15" s="29"/>
      <c r="D15" s="90"/>
      <c r="E15" s="99"/>
      <c r="F15" s="71"/>
      <c r="G15" s="282"/>
      <c r="H15" s="283"/>
      <c r="I15" s="283"/>
      <c r="J15" s="91"/>
      <c r="K15" s="72"/>
      <c r="N15" s="75"/>
      <c r="S15" s="75"/>
      <c r="T15" s="118"/>
      <c r="U15" s="9"/>
      <c r="V15" s="443"/>
      <c r="W15" s="9"/>
      <c r="X15" s="10"/>
      <c r="Y15" s="972">
        <f t="shared" si="1"/>
        <v>0</v>
      </c>
      <c r="Z15" s="972">
        <f t="shared" si="3"/>
        <v>0</v>
      </c>
    </row>
    <row r="16" spans="1:26" ht="15" customHeight="1" x14ac:dyDescent="0.2">
      <c r="A16" s="148"/>
      <c r="B16" s="148"/>
      <c r="C16" s="21" t="s">
        <v>219</v>
      </c>
      <c r="D16" s="205"/>
      <c r="E16" s="133"/>
      <c r="F16" s="127"/>
      <c r="G16" s="395"/>
      <c r="H16" s="395"/>
      <c r="I16" s="395"/>
      <c r="J16" s="220"/>
      <c r="K16" s="136"/>
      <c r="L16" s="105"/>
      <c r="M16" s="105"/>
      <c r="N16" s="143"/>
      <c r="O16" s="105"/>
      <c r="P16" s="105"/>
      <c r="Q16" s="105"/>
      <c r="R16" s="105"/>
      <c r="S16" s="143"/>
      <c r="T16" s="296"/>
      <c r="U16" s="138"/>
      <c r="V16" s="449"/>
      <c r="W16" s="138"/>
      <c r="X16" s="139"/>
      <c r="Y16" s="972">
        <f t="shared" si="1"/>
        <v>0</v>
      </c>
      <c r="Z16" s="972">
        <f t="shared" si="3"/>
        <v>0</v>
      </c>
    </row>
    <row r="17" spans="1:26" ht="15" customHeight="1" x14ac:dyDescent="0.2">
      <c r="A17" s="59"/>
      <c r="B17" s="59"/>
      <c r="C17" s="60"/>
      <c r="D17" s="338"/>
      <c r="E17" s="229"/>
      <c r="F17" s="53"/>
      <c r="G17" s="258"/>
      <c r="H17" s="284"/>
      <c r="I17" s="284"/>
      <c r="J17" s="218"/>
      <c r="K17" s="72"/>
      <c r="N17" s="77"/>
      <c r="S17" s="77"/>
      <c r="T17" s="118"/>
      <c r="U17" s="9"/>
      <c r="V17" s="443"/>
      <c r="W17" s="9"/>
      <c r="X17" s="10"/>
      <c r="Y17" s="972">
        <f t="shared" si="1"/>
        <v>0</v>
      </c>
      <c r="Z17" s="972">
        <f t="shared" si="3"/>
        <v>0</v>
      </c>
    </row>
    <row r="18" spans="1:26" ht="15" customHeight="1" x14ac:dyDescent="0.2">
      <c r="A18" s="29"/>
      <c r="B18" s="29" t="s">
        <v>0</v>
      </c>
      <c r="C18" s="29" t="s">
        <v>224</v>
      </c>
      <c r="D18" s="90">
        <v>2</v>
      </c>
      <c r="E18" s="213">
        <v>2</v>
      </c>
      <c r="F18" s="71"/>
      <c r="G18" s="282"/>
      <c r="H18" s="283"/>
      <c r="I18" s="283"/>
      <c r="J18" s="91"/>
      <c r="K18" s="72"/>
      <c r="N18" s="75"/>
      <c r="S18" s="75"/>
      <c r="T18" s="118"/>
      <c r="U18" s="9"/>
      <c r="V18" s="443"/>
      <c r="W18" s="9"/>
      <c r="X18" s="10"/>
      <c r="Y18" s="972">
        <f t="shared" si="1"/>
        <v>2</v>
      </c>
      <c r="Z18" s="972">
        <f t="shared" si="3"/>
        <v>0</v>
      </c>
    </row>
    <row r="19" spans="1:26" ht="15" customHeight="1" x14ac:dyDescent="0.2">
      <c r="A19" s="29" t="s">
        <v>137</v>
      </c>
      <c r="B19" s="29" t="s">
        <v>136</v>
      </c>
      <c r="C19" s="84" t="s">
        <v>213</v>
      </c>
      <c r="D19" s="90">
        <v>22</v>
      </c>
      <c r="E19" s="213">
        <v>22</v>
      </c>
      <c r="F19" s="71"/>
      <c r="G19" s="282"/>
      <c r="H19" s="283"/>
      <c r="I19" s="283"/>
      <c r="J19" s="91"/>
      <c r="K19" s="72"/>
      <c r="N19" s="75"/>
      <c r="S19" s="75"/>
      <c r="T19" s="118"/>
      <c r="U19" s="9"/>
      <c r="V19" s="443"/>
      <c r="W19" s="9"/>
      <c r="X19" s="10"/>
      <c r="Y19" s="972">
        <f t="shared" si="1"/>
        <v>22</v>
      </c>
      <c r="Z19" s="972">
        <f t="shared" si="3"/>
        <v>0</v>
      </c>
    </row>
    <row r="20" spans="1:26" ht="15" customHeight="1" x14ac:dyDescent="0.2">
      <c r="A20" s="29"/>
      <c r="B20" s="29"/>
      <c r="C20" s="20"/>
      <c r="D20" s="199"/>
      <c r="E20" s="285"/>
      <c r="F20" s="53"/>
      <c r="G20" s="258"/>
      <c r="H20" s="284"/>
      <c r="I20" s="284"/>
      <c r="J20" s="91"/>
      <c r="K20" s="72"/>
      <c r="N20" s="75"/>
      <c r="S20" s="75"/>
      <c r="T20" s="118"/>
      <c r="U20" s="9"/>
      <c r="V20" s="443"/>
      <c r="W20" s="9"/>
      <c r="X20" s="10"/>
      <c r="Y20" s="972">
        <f t="shared" si="1"/>
        <v>0</v>
      </c>
      <c r="Z20" s="972">
        <f t="shared" si="3"/>
        <v>0</v>
      </c>
    </row>
    <row r="21" spans="1:26" ht="15" customHeight="1" x14ac:dyDescent="0.2">
      <c r="A21" s="29"/>
      <c r="B21" s="29" t="s">
        <v>127</v>
      </c>
      <c r="C21" s="20" t="s">
        <v>295</v>
      </c>
      <c r="D21" s="199">
        <v>27</v>
      </c>
      <c r="E21" s="222"/>
      <c r="F21" s="69">
        <v>27</v>
      </c>
      <c r="G21" s="282"/>
      <c r="H21" s="283"/>
      <c r="I21" s="283"/>
      <c r="J21" s="91"/>
      <c r="K21" s="72"/>
      <c r="N21" s="75"/>
      <c r="S21" s="75"/>
      <c r="T21" s="118"/>
      <c r="U21" s="9"/>
      <c r="V21" s="443"/>
      <c r="W21" s="9"/>
      <c r="X21" s="10"/>
      <c r="Y21" s="972">
        <f t="shared" si="1"/>
        <v>27</v>
      </c>
      <c r="Z21" s="972">
        <f t="shared" si="3"/>
        <v>0</v>
      </c>
    </row>
    <row r="22" spans="1:26" ht="15" customHeight="1" x14ac:dyDescent="0.2">
      <c r="A22" s="59"/>
      <c r="B22" s="59"/>
      <c r="C22" s="59"/>
      <c r="D22" s="211"/>
      <c r="E22" s="64"/>
      <c r="F22" s="71"/>
      <c r="G22" s="282"/>
      <c r="H22" s="283"/>
      <c r="I22" s="283"/>
      <c r="J22" s="218"/>
      <c r="K22" s="72"/>
      <c r="N22" s="77"/>
      <c r="S22" s="77"/>
      <c r="T22" s="118"/>
      <c r="U22" s="9"/>
      <c r="V22" s="443"/>
      <c r="W22" s="9"/>
      <c r="X22" s="10"/>
      <c r="Y22" s="972">
        <f t="shared" si="1"/>
        <v>0</v>
      </c>
      <c r="Z22" s="972">
        <f t="shared" si="3"/>
        <v>0</v>
      </c>
    </row>
    <row r="23" spans="1:26" s="66" customFormat="1" ht="15" customHeight="1" x14ac:dyDescent="0.2">
      <c r="A23" s="29"/>
      <c r="B23" s="29" t="s">
        <v>141</v>
      </c>
      <c r="C23" s="20" t="s">
        <v>214</v>
      </c>
      <c r="D23" s="199">
        <v>112</v>
      </c>
      <c r="E23" s="285"/>
      <c r="F23" s="38">
        <f>SUM(F24:F25)</f>
        <v>13</v>
      </c>
      <c r="G23" s="258">
        <f t="shared" ref="G23:I23" si="10">SUM(G24:G25)</f>
        <v>35</v>
      </c>
      <c r="H23" s="258">
        <f t="shared" si="10"/>
        <v>35</v>
      </c>
      <c r="I23" s="258">
        <f t="shared" si="10"/>
        <v>29</v>
      </c>
      <c r="J23" s="224"/>
      <c r="K23" s="54"/>
      <c r="L23" s="55"/>
      <c r="M23" s="55"/>
      <c r="N23" s="43"/>
      <c r="O23" s="41"/>
      <c r="P23" s="41"/>
      <c r="Q23" s="41"/>
      <c r="R23" s="41"/>
      <c r="S23" s="78"/>
      <c r="T23" s="332"/>
      <c r="U23" s="67"/>
      <c r="V23" s="979"/>
      <c r="W23" s="67"/>
      <c r="X23" s="333"/>
      <c r="Y23" s="972">
        <f t="shared" si="1"/>
        <v>112</v>
      </c>
      <c r="Z23" s="972">
        <f t="shared" si="3"/>
        <v>0</v>
      </c>
    </row>
    <row r="24" spans="1:26" ht="15" customHeight="1" x14ac:dyDescent="0.2">
      <c r="A24" s="59"/>
      <c r="B24" s="93"/>
      <c r="C24" s="334" t="s">
        <v>215</v>
      </c>
      <c r="D24" s="211">
        <v>73</v>
      </c>
      <c r="E24" s="71"/>
      <c r="F24" s="69">
        <v>13</v>
      </c>
      <c r="G24" s="282">
        <v>20</v>
      </c>
      <c r="H24" s="283">
        <v>20</v>
      </c>
      <c r="I24" s="283">
        <v>20</v>
      </c>
      <c r="J24" s="218"/>
      <c r="K24" s="72"/>
      <c r="N24" s="77"/>
      <c r="O24" s="76"/>
      <c r="P24" s="76"/>
      <c r="Q24" s="76"/>
      <c r="R24" s="76"/>
      <c r="S24" s="77"/>
      <c r="T24" s="118"/>
      <c r="U24" s="9"/>
      <c r="V24" s="443"/>
      <c r="W24" s="9"/>
      <c r="X24" s="10"/>
      <c r="Y24" s="972">
        <f t="shared" si="1"/>
        <v>73</v>
      </c>
      <c r="Z24" s="972">
        <f t="shared" si="3"/>
        <v>0</v>
      </c>
    </row>
    <row r="25" spans="1:26" ht="15" customHeight="1" x14ac:dyDescent="0.2">
      <c r="A25" s="59"/>
      <c r="B25" s="93"/>
      <c r="C25" s="334" t="s">
        <v>216</v>
      </c>
      <c r="D25" s="211">
        <v>39</v>
      </c>
      <c r="E25" s="71"/>
      <c r="F25" s="69">
        <v>0</v>
      </c>
      <c r="G25" s="282">
        <v>15</v>
      </c>
      <c r="H25" s="283">
        <v>15</v>
      </c>
      <c r="I25" s="283">
        <v>9</v>
      </c>
      <c r="J25" s="218"/>
      <c r="K25" s="72"/>
      <c r="N25" s="77"/>
      <c r="O25" s="76"/>
      <c r="P25" s="76"/>
      <c r="Q25" s="76"/>
      <c r="R25" s="76"/>
      <c r="S25" s="77"/>
      <c r="T25" s="118"/>
      <c r="U25" s="9"/>
      <c r="V25" s="443"/>
      <c r="W25" s="9"/>
      <c r="X25" s="10"/>
      <c r="Y25" s="972">
        <f t="shared" si="1"/>
        <v>39</v>
      </c>
      <c r="Z25" s="972">
        <f t="shared" si="3"/>
        <v>0</v>
      </c>
    </row>
    <row r="26" spans="1:26" ht="15" customHeight="1" x14ac:dyDescent="0.2">
      <c r="A26" s="29"/>
      <c r="B26" s="93"/>
      <c r="C26" s="20"/>
      <c r="D26" s="90"/>
      <c r="E26" s="71"/>
      <c r="F26" s="71"/>
      <c r="G26" s="282"/>
      <c r="H26" s="283"/>
      <c r="I26" s="283"/>
      <c r="J26" s="91"/>
      <c r="K26" s="72"/>
      <c r="N26" s="77"/>
      <c r="O26" s="76"/>
      <c r="P26" s="76"/>
      <c r="Q26" s="76"/>
      <c r="R26" s="76"/>
      <c r="S26" s="77"/>
      <c r="T26" s="118"/>
      <c r="U26" s="9"/>
      <c r="V26" s="443"/>
      <c r="W26" s="9"/>
      <c r="X26" s="10"/>
      <c r="Y26" s="972">
        <f t="shared" si="1"/>
        <v>0</v>
      </c>
      <c r="Z26" s="972">
        <f t="shared" si="3"/>
        <v>0</v>
      </c>
    </row>
    <row r="27" spans="1:26" s="66" customFormat="1" ht="15" customHeight="1" x14ac:dyDescent="0.2">
      <c r="A27" s="29" t="s">
        <v>440</v>
      </c>
      <c r="B27" s="84" t="s">
        <v>146</v>
      </c>
      <c r="C27" s="20" t="s">
        <v>455</v>
      </c>
      <c r="D27" s="199">
        <v>169</v>
      </c>
      <c r="E27" s="98"/>
      <c r="F27" s="98"/>
      <c r="G27" s="258">
        <v>84</v>
      </c>
      <c r="H27" s="258">
        <v>85</v>
      </c>
      <c r="I27" s="263"/>
      <c r="J27" s="224"/>
      <c r="K27" s="54"/>
      <c r="L27" s="55"/>
      <c r="M27" s="55"/>
      <c r="N27" s="43"/>
      <c r="O27" s="55"/>
      <c r="P27" s="55"/>
      <c r="Q27" s="55"/>
      <c r="R27" s="55"/>
      <c r="S27" s="78"/>
      <c r="T27" s="332"/>
      <c r="U27" s="67"/>
      <c r="V27" s="979"/>
      <c r="W27" s="67"/>
      <c r="X27" s="333"/>
      <c r="Y27" s="972">
        <f t="shared" si="1"/>
        <v>169</v>
      </c>
      <c r="Z27" s="972">
        <f t="shared" si="3"/>
        <v>0</v>
      </c>
    </row>
    <row r="28" spans="1:26" ht="15" customHeight="1" x14ac:dyDescent="0.2">
      <c r="A28" s="59"/>
      <c r="B28" s="84"/>
      <c r="C28" s="29" t="s">
        <v>217</v>
      </c>
      <c r="D28" s="211">
        <v>110</v>
      </c>
      <c r="E28" s="5"/>
      <c r="F28" s="5"/>
      <c r="G28" s="282">
        <v>55</v>
      </c>
      <c r="H28" s="901">
        <v>55</v>
      </c>
      <c r="I28" s="292"/>
      <c r="J28" s="218"/>
      <c r="K28" s="72"/>
      <c r="N28" s="77"/>
      <c r="S28" s="77"/>
      <c r="T28" s="118"/>
      <c r="U28" s="9"/>
      <c r="V28" s="443"/>
      <c r="W28" s="9"/>
      <c r="X28" s="10"/>
      <c r="Y28" s="972">
        <f t="shared" si="1"/>
        <v>110</v>
      </c>
      <c r="Z28" s="972">
        <f t="shared" si="3"/>
        <v>0</v>
      </c>
    </row>
    <row r="29" spans="1:26" ht="15" customHeight="1" x14ac:dyDescent="0.2">
      <c r="A29" s="59"/>
      <c r="B29" s="84"/>
      <c r="C29" s="29" t="s">
        <v>218</v>
      </c>
      <c r="D29" s="211">
        <v>59</v>
      </c>
      <c r="E29" s="5"/>
      <c r="F29" s="5"/>
      <c r="G29" s="282">
        <v>29</v>
      </c>
      <c r="H29" s="901">
        <v>30</v>
      </c>
      <c r="I29" s="292"/>
      <c r="J29" s="218"/>
      <c r="K29" s="72"/>
      <c r="N29" s="77"/>
      <c r="S29" s="77"/>
      <c r="T29" s="118"/>
      <c r="U29" s="9"/>
      <c r="V29" s="443"/>
      <c r="W29" s="9"/>
      <c r="X29" s="10"/>
      <c r="Y29" s="972">
        <f t="shared" si="1"/>
        <v>59</v>
      </c>
      <c r="Z29" s="972">
        <f t="shared" si="3"/>
        <v>0</v>
      </c>
    </row>
    <row r="30" spans="1:26" ht="15" customHeight="1" x14ac:dyDescent="0.2">
      <c r="A30" s="335"/>
      <c r="B30" s="59"/>
      <c r="C30" s="93"/>
      <c r="D30" s="211"/>
      <c r="E30" s="5"/>
      <c r="F30" s="5"/>
      <c r="G30" s="282"/>
      <c r="H30" s="282"/>
      <c r="I30" s="292"/>
      <c r="J30" s="218"/>
      <c r="K30" s="72"/>
      <c r="N30" s="77"/>
      <c r="S30" s="77"/>
      <c r="T30" s="118"/>
      <c r="U30" s="9"/>
      <c r="V30" s="443"/>
      <c r="W30" s="9"/>
      <c r="X30" s="10"/>
      <c r="Y30" s="972">
        <f t="shared" si="1"/>
        <v>0</v>
      </c>
      <c r="Z30" s="972">
        <f t="shared" si="3"/>
        <v>0</v>
      </c>
    </row>
    <row r="31" spans="1:26" ht="15" customHeight="1" x14ac:dyDescent="0.2">
      <c r="A31" s="308" t="s">
        <v>272</v>
      </c>
      <c r="B31" s="59" t="s">
        <v>442</v>
      </c>
      <c r="C31" s="310" t="s">
        <v>441</v>
      </c>
      <c r="D31" s="199">
        <v>165</v>
      </c>
      <c r="E31" s="5"/>
      <c r="F31" s="5"/>
      <c r="G31" s="282"/>
      <c r="H31" s="258"/>
      <c r="I31" s="72"/>
      <c r="J31" s="996">
        <f>SUM(J32:J33)</f>
        <v>42</v>
      </c>
      <c r="K31" s="258">
        <f>SUM(K32:K33)</f>
        <v>42</v>
      </c>
      <c r="L31" s="53">
        <f>SUM(L32:L33)</f>
        <v>41</v>
      </c>
      <c r="M31" s="98">
        <f>SUM(M32:M33)</f>
        <v>40</v>
      </c>
      <c r="N31" s="77"/>
      <c r="S31" s="77"/>
      <c r="T31" s="118"/>
      <c r="U31" s="9"/>
      <c r="V31" s="443"/>
      <c r="W31" s="9"/>
      <c r="X31" s="10"/>
      <c r="Y31" s="972">
        <f t="shared" si="1"/>
        <v>165</v>
      </c>
      <c r="Z31" s="972">
        <f t="shared" si="3"/>
        <v>0</v>
      </c>
    </row>
    <row r="32" spans="1:26" ht="15" customHeight="1" x14ac:dyDescent="0.2">
      <c r="A32" s="335"/>
      <c r="B32" s="59"/>
      <c r="C32" s="84" t="s">
        <v>444</v>
      </c>
      <c r="D32" s="909">
        <f>SUM(D31-D33)</f>
        <v>106</v>
      </c>
      <c r="E32" s="5"/>
      <c r="F32" s="5"/>
      <c r="G32" s="282"/>
      <c r="H32" s="282"/>
      <c r="I32" s="72"/>
      <c r="J32" s="997">
        <v>27</v>
      </c>
      <c r="K32" s="65">
        <v>27</v>
      </c>
      <c r="L32" s="5">
        <v>26</v>
      </c>
      <c r="M32" s="5">
        <v>26</v>
      </c>
      <c r="N32" s="77"/>
      <c r="S32" s="77"/>
      <c r="T32" s="118"/>
      <c r="U32" s="9"/>
      <c r="V32" s="443"/>
      <c r="W32" s="9"/>
      <c r="X32" s="10"/>
      <c r="Y32" s="972">
        <f t="shared" si="1"/>
        <v>106</v>
      </c>
      <c r="Z32" s="972">
        <f t="shared" si="3"/>
        <v>0</v>
      </c>
    </row>
    <row r="33" spans="1:26" ht="15" customHeight="1" x14ac:dyDescent="0.2">
      <c r="A33" s="335"/>
      <c r="B33" s="59"/>
      <c r="C33" s="84" t="s">
        <v>443</v>
      </c>
      <c r="D33" s="909">
        <v>59</v>
      </c>
      <c r="E33" s="5"/>
      <c r="F33" s="5"/>
      <c r="G33" s="282"/>
      <c r="H33" s="282"/>
      <c r="I33" s="72"/>
      <c r="J33" s="997">
        <v>15</v>
      </c>
      <c r="K33" s="65">
        <v>15</v>
      </c>
      <c r="L33" s="5">
        <v>15</v>
      </c>
      <c r="M33" s="5">
        <v>14</v>
      </c>
      <c r="N33" s="77"/>
      <c r="S33" s="77"/>
      <c r="T33" s="118"/>
      <c r="U33" s="9"/>
      <c r="V33" s="443"/>
      <c r="W33" s="9"/>
      <c r="X33" s="10"/>
      <c r="Y33" s="972">
        <f t="shared" si="1"/>
        <v>59</v>
      </c>
      <c r="Z33" s="972">
        <f t="shared" si="3"/>
        <v>0</v>
      </c>
    </row>
    <row r="34" spans="1:26" ht="15" customHeight="1" x14ac:dyDescent="0.2">
      <c r="A34" s="335"/>
      <c r="B34" s="59"/>
      <c r="C34" s="93"/>
      <c r="D34" s="211"/>
      <c r="E34" s="5"/>
      <c r="F34" s="5"/>
      <c r="G34" s="282"/>
      <c r="H34" s="282"/>
      <c r="I34" s="292"/>
      <c r="J34" s="218"/>
      <c r="K34" s="72"/>
      <c r="M34" s="5"/>
      <c r="N34" s="77"/>
      <c r="S34" s="77"/>
      <c r="T34" s="118"/>
      <c r="U34" s="9"/>
      <c r="V34" s="443"/>
      <c r="W34" s="9"/>
      <c r="X34" s="10"/>
      <c r="Y34" s="972">
        <f t="shared" si="1"/>
        <v>0</v>
      </c>
      <c r="Z34" s="972">
        <f t="shared" si="3"/>
        <v>0</v>
      </c>
    </row>
    <row r="35" spans="1:26" ht="15" customHeight="1" x14ac:dyDescent="0.2">
      <c r="A35" s="335" t="s">
        <v>122</v>
      </c>
      <c r="B35" s="59" t="s">
        <v>1</v>
      </c>
      <c r="C35" s="336" t="s">
        <v>456</v>
      </c>
      <c r="D35" s="199">
        <v>210</v>
      </c>
      <c r="E35" s="285"/>
      <c r="F35" s="53"/>
      <c r="G35" s="258"/>
      <c r="H35" s="72"/>
      <c r="I35" s="284">
        <v>40</v>
      </c>
      <c r="J35" s="224">
        <v>40</v>
      </c>
      <c r="K35" s="54">
        <v>40</v>
      </c>
      <c r="L35" s="55">
        <v>45</v>
      </c>
      <c r="M35" s="55">
        <v>45</v>
      </c>
      <c r="N35" s="77"/>
      <c r="S35" s="75"/>
      <c r="T35" s="118"/>
      <c r="U35" s="9"/>
      <c r="V35" s="443"/>
      <c r="W35" s="9"/>
      <c r="X35" s="10"/>
      <c r="Y35" s="972">
        <f t="shared" si="1"/>
        <v>210</v>
      </c>
      <c r="Z35" s="972">
        <f t="shared" si="3"/>
        <v>0</v>
      </c>
    </row>
    <row r="36" spans="1:26" ht="15" customHeight="1" x14ac:dyDescent="0.2">
      <c r="A36" s="335"/>
      <c r="B36" s="59"/>
      <c r="C36" s="309" t="s">
        <v>225</v>
      </c>
      <c r="D36" s="90">
        <f>SUM(D35-D37)</f>
        <v>154</v>
      </c>
      <c r="E36" s="99"/>
      <c r="F36" s="71"/>
      <c r="G36" s="282"/>
      <c r="H36" s="72"/>
      <c r="I36" s="283">
        <v>29</v>
      </c>
      <c r="J36" s="91">
        <v>29</v>
      </c>
      <c r="K36" s="72">
        <v>29</v>
      </c>
      <c r="L36" s="74">
        <v>33</v>
      </c>
      <c r="M36" s="74">
        <v>34</v>
      </c>
      <c r="N36" s="77"/>
      <c r="S36" s="75"/>
      <c r="T36" s="118"/>
      <c r="U36" s="9"/>
      <c r="V36" s="443"/>
      <c r="W36" s="9"/>
      <c r="X36" s="10"/>
      <c r="Y36" s="972">
        <f t="shared" si="1"/>
        <v>154</v>
      </c>
      <c r="Z36" s="972">
        <f t="shared" si="3"/>
        <v>0</v>
      </c>
    </row>
    <row r="37" spans="1:26" s="107" customFormat="1" ht="15" customHeight="1" x14ac:dyDescent="0.2">
      <c r="A37" s="897"/>
      <c r="B37" s="898"/>
      <c r="C37" s="899" t="s">
        <v>226</v>
      </c>
      <c r="D37" s="531">
        <v>56</v>
      </c>
      <c r="E37" s="900"/>
      <c r="F37" s="114"/>
      <c r="G37" s="901"/>
      <c r="H37" s="210"/>
      <c r="I37" s="339">
        <f t="shared" ref="I37:L37" si="11">SUM(I35*0.27)</f>
        <v>10.8</v>
      </c>
      <c r="J37" s="216">
        <f t="shared" si="11"/>
        <v>10.8</v>
      </c>
      <c r="K37" s="210">
        <f>SUM(K35*0.27)</f>
        <v>10.8</v>
      </c>
      <c r="L37" s="121">
        <f t="shared" si="11"/>
        <v>12.15</v>
      </c>
      <c r="M37" s="121">
        <v>11</v>
      </c>
      <c r="N37" s="125"/>
      <c r="O37" s="121"/>
      <c r="P37" s="121"/>
      <c r="Q37" s="121"/>
      <c r="R37" s="121"/>
      <c r="S37" s="217"/>
      <c r="T37" s="902"/>
      <c r="U37" s="158"/>
      <c r="V37" s="450"/>
      <c r="W37" s="158"/>
      <c r="X37" s="159"/>
      <c r="Y37" s="972">
        <f t="shared" si="1"/>
        <v>55.550000000000004</v>
      </c>
      <c r="Z37" s="972">
        <f t="shared" si="3"/>
        <v>-0.44999999999999574</v>
      </c>
    </row>
    <row r="38" spans="1:26" ht="15" customHeight="1" x14ac:dyDescent="0.2">
      <c r="A38" s="335"/>
      <c r="B38" s="59"/>
      <c r="C38" s="93"/>
      <c r="D38" s="211"/>
      <c r="E38" s="5"/>
      <c r="F38" s="5"/>
      <c r="G38" s="282"/>
      <c r="H38" s="282"/>
      <c r="I38" s="292"/>
      <c r="J38" s="218"/>
      <c r="K38" s="72"/>
      <c r="N38" s="77"/>
      <c r="S38" s="77"/>
      <c r="T38" s="118"/>
      <c r="U38" s="9"/>
      <c r="V38" s="443"/>
      <c r="W38" s="9"/>
      <c r="X38" s="10"/>
      <c r="Y38" s="972">
        <f t="shared" si="1"/>
        <v>0</v>
      </c>
      <c r="Z38" s="972">
        <f t="shared" si="3"/>
        <v>0</v>
      </c>
    </row>
    <row r="39" spans="1:26" ht="15" customHeight="1" x14ac:dyDescent="0.2">
      <c r="A39" s="335" t="s">
        <v>138</v>
      </c>
      <c r="B39" s="59" t="s">
        <v>147</v>
      </c>
      <c r="C39" s="106" t="s">
        <v>139</v>
      </c>
      <c r="D39" s="199">
        <v>14</v>
      </c>
      <c r="E39" s="5"/>
      <c r="F39" s="5"/>
      <c r="G39" s="282"/>
      <c r="H39" s="282"/>
      <c r="I39" s="263"/>
      <c r="J39" s="224">
        <v>14</v>
      </c>
      <c r="K39" s="72"/>
      <c r="N39" s="75"/>
      <c r="S39" s="75"/>
      <c r="T39" s="118"/>
      <c r="U39" s="9"/>
      <c r="V39" s="443"/>
      <c r="W39" s="9"/>
      <c r="X39" s="10"/>
      <c r="Y39" s="972">
        <f t="shared" si="1"/>
        <v>14</v>
      </c>
      <c r="Z39" s="972">
        <f t="shared" si="3"/>
        <v>0</v>
      </c>
    </row>
    <row r="40" spans="1:26" ht="15" customHeight="1" x14ac:dyDescent="0.2">
      <c r="A40" s="335" t="s">
        <v>123</v>
      </c>
      <c r="B40" s="59" t="s">
        <v>126</v>
      </c>
      <c r="C40" s="336" t="s">
        <v>220</v>
      </c>
      <c r="D40" s="199">
        <v>24</v>
      </c>
      <c r="E40" s="99"/>
      <c r="F40" s="71"/>
      <c r="G40" s="282"/>
      <c r="H40" s="283"/>
      <c r="I40" s="284">
        <v>12</v>
      </c>
      <c r="J40" s="224">
        <v>12</v>
      </c>
      <c r="K40" s="72"/>
      <c r="N40" s="75"/>
      <c r="S40" s="75"/>
      <c r="T40" s="118"/>
      <c r="U40" s="9"/>
      <c r="V40" s="443"/>
      <c r="W40" s="9"/>
      <c r="X40" s="10"/>
      <c r="Y40" s="972">
        <f t="shared" si="1"/>
        <v>24</v>
      </c>
      <c r="Z40" s="972">
        <f t="shared" si="3"/>
        <v>0</v>
      </c>
    </row>
    <row r="41" spans="1:26" ht="15" customHeight="1" x14ac:dyDescent="0.2">
      <c r="A41" s="335" t="s">
        <v>439</v>
      </c>
      <c r="B41" s="59" t="s">
        <v>84</v>
      </c>
      <c r="C41" s="310" t="s">
        <v>296</v>
      </c>
      <c r="D41" s="199">
        <v>30</v>
      </c>
      <c r="E41" s="99"/>
      <c r="F41" s="71"/>
      <c r="G41" s="282"/>
      <c r="H41" s="283"/>
      <c r="I41" s="284">
        <v>15</v>
      </c>
      <c r="J41" s="224">
        <v>15</v>
      </c>
      <c r="K41" s="72"/>
      <c r="N41" s="75"/>
      <c r="S41" s="75"/>
      <c r="T41" s="118"/>
      <c r="U41" s="9"/>
      <c r="V41" s="443"/>
      <c r="W41" s="9"/>
      <c r="X41" s="10"/>
      <c r="Y41" s="972">
        <f t="shared" si="1"/>
        <v>30</v>
      </c>
      <c r="Z41" s="972">
        <f t="shared" si="3"/>
        <v>0</v>
      </c>
    </row>
    <row r="42" spans="1:26" ht="15" customHeight="1" x14ac:dyDescent="0.2">
      <c r="A42" s="963" t="s">
        <v>563</v>
      </c>
      <c r="B42" s="955" t="s">
        <v>562</v>
      </c>
      <c r="C42" s="966" t="s">
        <v>564</v>
      </c>
      <c r="D42" s="405">
        <v>11</v>
      </c>
      <c r="E42" s="71"/>
      <c r="F42" s="71"/>
      <c r="G42" s="282"/>
      <c r="H42" s="964">
        <v>11</v>
      </c>
      <c r="I42" s="284"/>
      <c r="J42" s="224"/>
      <c r="K42" s="72"/>
      <c r="N42" s="77"/>
      <c r="S42" s="77"/>
      <c r="T42" s="168"/>
      <c r="U42" s="9"/>
      <c r="V42" s="443"/>
      <c r="W42" s="9"/>
      <c r="X42" s="10"/>
      <c r="Y42" s="972">
        <f t="shared" si="1"/>
        <v>11</v>
      </c>
      <c r="Z42" s="972">
        <f t="shared" si="3"/>
        <v>0</v>
      </c>
    </row>
    <row r="43" spans="1:26" ht="15" customHeight="1" x14ac:dyDescent="0.2">
      <c r="A43" s="335"/>
      <c r="B43" s="59"/>
      <c r="C43" s="84"/>
      <c r="D43" s="211"/>
      <c r="E43" s="71"/>
      <c r="F43" s="71"/>
      <c r="G43" s="282"/>
      <c r="H43" s="283"/>
      <c r="I43" s="283"/>
      <c r="J43" s="218"/>
      <c r="K43" s="72"/>
      <c r="N43" s="77"/>
      <c r="S43" s="77"/>
      <c r="T43" s="118"/>
      <c r="U43" s="9"/>
      <c r="V43" s="443"/>
      <c r="W43" s="9"/>
      <c r="X43" s="10"/>
      <c r="Y43" s="972">
        <f t="shared" si="1"/>
        <v>0</v>
      </c>
      <c r="Z43" s="972">
        <f t="shared" si="3"/>
        <v>0</v>
      </c>
    </row>
    <row r="44" spans="1:26" ht="15" customHeight="1" x14ac:dyDescent="0.2">
      <c r="A44" s="148"/>
      <c r="B44" s="148"/>
      <c r="C44" s="21" t="s">
        <v>297</v>
      </c>
      <c r="D44" s="205"/>
      <c r="E44" s="394"/>
      <c r="F44" s="127"/>
      <c r="G44" s="395"/>
      <c r="H44" s="395"/>
      <c r="I44" s="24"/>
      <c r="J44" s="206"/>
      <c r="K44" s="24"/>
      <c r="L44" s="27"/>
      <c r="M44" s="27"/>
      <c r="N44" s="28"/>
      <c r="O44" s="27"/>
      <c r="P44" s="27"/>
      <c r="Q44" s="27"/>
      <c r="R44" s="27"/>
      <c r="S44" s="143"/>
      <c r="T44" s="296"/>
      <c r="U44" s="138"/>
      <c r="V44" s="449"/>
      <c r="W44" s="138"/>
      <c r="X44" s="139"/>
      <c r="Y44" s="972">
        <f t="shared" si="1"/>
        <v>0</v>
      </c>
      <c r="Z44" s="972">
        <f t="shared" si="3"/>
        <v>0</v>
      </c>
    </row>
    <row r="45" spans="1:26" ht="15" customHeight="1" x14ac:dyDescent="0.2">
      <c r="A45" s="59"/>
      <c r="B45" s="59"/>
      <c r="C45" s="60"/>
      <c r="D45" s="338"/>
      <c r="E45" s="53"/>
      <c r="F45" s="98"/>
      <c r="G45" s="284"/>
      <c r="H45" s="258"/>
      <c r="I45" s="39"/>
      <c r="J45" s="340"/>
      <c r="K45" s="54"/>
      <c r="L45" s="55"/>
      <c r="M45" s="55"/>
      <c r="N45" s="43"/>
      <c r="O45" s="55"/>
      <c r="P45" s="55"/>
      <c r="Q45" s="55"/>
      <c r="R45" s="55"/>
      <c r="S45" s="77"/>
      <c r="T45" s="118"/>
      <c r="U45" s="9"/>
      <c r="V45" s="443"/>
      <c r="W45" s="9"/>
      <c r="X45" s="10"/>
      <c r="Y45" s="972">
        <f t="shared" si="1"/>
        <v>0</v>
      </c>
      <c r="Z45" s="972">
        <f t="shared" si="3"/>
        <v>0</v>
      </c>
    </row>
    <row r="46" spans="1:26" ht="15" customHeight="1" x14ac:dyDescent="0.2">
      <c r="A46" s="29" t="s">
        <v>222</v>
      </c>
      <c r="B46" s="29" t="s">
        <v>452</v>
      </c>
      <c r="C46" s="20" t="s">
        <v>227</v>
      </c>
      <c r="D46" s="338">
        <f>SUM(D47:D48)</f>
        <v>115</v>
      </c>
      <c r="E46" s="53"/>
      <c r="F46" s="98"/>
      <c r="G46" s="284"/>
      <c r="H46" s="258"/>
      <c r="I46" s="39">
        <f t="shared" ref="I46:J46" si="12">SUM(I47:I48)</f>
        <v>60</v>
      </c>
      <c r="J46" s="340">
        <f t="shared" si="12"/>
        <v>55</v>
      </c>
      <c r="K46" s="54"/>
      <c r="L46" s="55"/>
      <c r="M46" s="55"/>
      <c r="N46" s="43"/>
      <c r="O46" s="55"/>
      <c r="P46" s="55"/>
      <c r="Q46" s="55"/>
      <c r="R46" s="55"/>
      <c r="S46" s="43"/>
      <c r="T46" s="332"/>
      <c r="U46" s="67"/>
      <c r="V46" s="979"/>
      <c r="W46" s="67"/>
      <c r="X46" s="333"/>
      <c r="Y46" s="972">
        <f t="shared" si="1"/>
        <v>115</v>
      </c>
      <c r="Z46" s="972">
        <f t="shared" si="3"/>
        <v>0</v>
      </c>
    </row>
    <row r="47" spans="1:26" ht="15" customHeight="1" x14ac:dyDescent="0.2">
      <c r="A47" s="29"/>
      <c r="B47" s="29"/>
      <c r="C47" s="29" t="s">
        <v>221</v>
      </c>
      <c r="D47" s="90">
        <v>58</v>
      </c>
      <c r="E47" s="71"/>
      <c r="F47" s="71"/>
      <c r="G47" s="282"/>
      <c r="H47" s="284"/>
      <c r="I47" s="283">
        <v>30</v>
      </c>
      <c r="J47" s="91">
        <v>28</v>
      </c>
      <c r="K47" s="54"/>
      <c r="L47" s="55"/>
      <c r="M47" s="55"/>
      <c r="N47" s="41"/>
      <c r="O47" s="226"/>
      <c r="P47" s="41"/>
      <c r="Q47" s="41"/>
      <c r="R47" s="41"/>
      <c r="S47" s="78"/>
      <c r="T47" s="118"/>
      <c r="U47" s="9"/>
      <c r="V47" s="443"/>
      <c r="W47" s="9"/>
      <c r="X47" s="10"/>
      <c r="Y47" s="972">
        <f t="shared" si="1"/>
        <v>58</v>
      </c>
      <c r="Z47" s="972">
        <f t="shared" si="3"/>
        <v>0</v>
      </c>
    </row>
    <row r="48" spans="1:26" ht="15" customHeight="1" x14ac:dyDescent="0.2">
      <c r="A48" s="29"/>
      <c r="B48" s="29"/>
      <c r="C48" s="29" t="s">
        <v>223</v>
      </c>
      <c r="D48" s="90">
        <v>57</v>
      </c>
      <c r="E48" s="71"/>
      <c r="F48" s="71"/>
      <c r="G48" s="282"/>
      <c r="H48" s="284"/>
      <c r="I48" s="283">
        <v>30</v>
      </c>
      <c r="J48" s="91">
        <v>27</v>
      </c>
      <c r="K48" s="54"/>
      <c r="L48" s="55"/>
      <c r="M48" s="55"/>
      <c r="N48" s="43"/>
      <c r="O48" s="41"/>
      <c r="P48" s="41"/>
      <c r="Q48" s="41"/>
      <c r="R48" s="41"/>
      <c r="S48" s="43"/>
      <c r="T48" s="118"/>
      <c r="U48" s="9"/>
      <c r="V48" s="443"/>
      <c r="W48" s="9"/>
      <c r="X48" s="10"/>
      <c r="Y48" s="972">
        <f t="shared" si="1"/>
        <v>57</v>
      </c>
      <c r="Z48" s="972">
        <f t="shared" si="3"/>
        <v>0</v>
      </c>
    </row>
    <row r="49" spans="1:26" ht="15" customHeight="1" x14ac:dyDescent="0.2">
      <c r="A49" s="59"/>
      <c r="B49" s="59"/>
      <c r="C49" s="59"/>
      <c r="D49" s="211"/>
      <c r="E49" s="71"/>
      <c r="F49" s="71"/>
      <c r="G49" s="282"/>
      <c r="H49" s="284"/>
      <c r="I49" s="283"/>
      <c r="J49" s="218"/>
      <c r="K49" s="54"/>
      <c r="L49" s="55"/>
      <c r="M49" s="55"/>
      <c r="N49" s="43"/>
      <c r="O49" s="41"/>
      <c r="P49" s="41"/>
      <c r="Q49" s="41"/>
      <c r="R49" s="41"/>
      <c r="S49" s="43"/>
      <c r="T49" s="118"/>
      <c r="U49" s="9"/>
      <c r="V49" s="443"/>
      <c r="W49" s="9"/>
      <c r="X49" s="10"/>
      <c r="Y49" s="972">
        <f t="shared" si="1"/>
        <v>0</v>
      </c>
      <c r="Z49" s="972">
        <f t="shared" si="3"/>
        <v>0</v>
      </c>
    </row>
    <row r="50" spans="1:26" ht="15" customHeight="1" x14ac:dyDescent="0.2">
      <c r="A50" s="29" t="s">
        <v>121</v>
      </c>
      <c r="B50" s="29"/>
      <c r="C50" s="20" t="s">
        <v>549</v>
      </c>
      <c r="D50" s="199">
        <v>150</v>
      </c>
      <c r="E50" s="99"/>
      <c r="F50" s="71"/>
      <c r="G50" s="282"/>
      <c r="H50" s="283"/>
      <c r="I50" s="284"/>
      <c r="J50" s="224">
        <v>50</v>
      </c>
      <c r="K50" s="54">
        <v>50</v>
      </c>
      <c r="L50" s="55">
        <v>50</v>
      </c>
      <c r="N50" s="76"/>
      <c r="O50" s="212"/>
      <c r="P50" s="76"/>
      <c r="Q50" s="76"/>
      <c r="R50" s="76"/>
      <c r="S50" s="75"/>
      <c r="T50" s="118"/>
      <c r="U50" s="9"/>
      <c r="V50" s="443"/>
      <c r="W50" s="9"/>
      <c r="X50" s="10"/>
      <c r="Y50" s="972">
        <f t="shared" si="1"/>
        <v>150</v>
      </c>
      <c r="Z50" s="972">
        <f t="shared" si="3"/>
        <v>0</v>
      </c>
    </row>
    <row r="51" spans="1:26" ht="15" customHeight="1" x14ac:dyDescent="0.2">
      <c r="A51" s="59"/>
      <c r="B51" s="59"/>
      <c r="C51" s="29" t="s">
        <v>546</v>
      </c>
      <c r="D51" s="211">
        <f>SUM(D50-D52)</f>
        <v>105</v>
      </c>
      <c r="E51" s="71"/>
      <c r="F51" s="71"/>
      <c r="G51" s="282"/>
      <c r="H51" s="283"/>
      <c r="I51" s="283"/>
      <c r="J51" s="218">
        <v>35</v>
      </c>
      <c r="K51" s="72">
        <v>35</v>
      </c>
      <c r="L51" s="74">
        <v>35</v>
      </c>
      <c r="N51" s="77"/>
      <c r="O51" s="76"/>
      <c r="P51" s="76"/>
      <c r="Q51" s="76"/>
      <c r="R51" s="76"/>
      <c r="S51" s="77"/>
      <c r="T51" s="118"/>
      <c r="U51" s="9"/>
      <c r="V51" s="443"/>
      <c r="W51" s="9"/>
      <c r="X51" s="10"/>
      <c r="Y51" s="972">
        <f t="shared" si="1"/>
        <v>105</v>
      </c>
      <c r="Z51" s="972">
        <f t="shared" si="3"/>
        <v>0</v>
      </c>
    </row>
    <row r="52" spans="1:26" ht="15" customHeight="1" x14ac:dyDescent="0.2">
      <c r="A52" s="59"/>
      <c r="B52" s="59"/>
      <c r="C52" s="29" t="s">
        <v>547</v>
      </c>
      <c r="D52" s="211">
        <f>SUM(D50*0.3)</f>
        <v>45</v>
      </c>
      <c r="E52" s="71"/>
      <c r="F52" s="71"/>
      <c r="G52" s="282"/>
      <c r="H52" s="283"/>
      <c r="I52" s="283"/>
      <c r="J52" s="218">
        <v>15</v>
      </c>
      <c r="K52" s="72">
        <v>15</v>
      </c>
      <c r="L52" s="74">
        <v>15</v>
      </c>
      <c r="N52" s="77"/>
      <c r="O52" s="76"/>
      <c r="P52" s="76"/>
      <c r="Q52" s="76"/>
      <c r="R52" s="76"/>
      <c r="S52" s="77"/>
      <c r="T52" s="118"/>
      <c r="U52" s="9"/>
      <c r="V52" s="443"/>
      <c r="W52" s="9"/>
      <c r="X52" s="10"/>
      <c r="Y52" s="972">
        <f t="shared" si="1"/>
        <v>45</v>
      </c>
      <c r="Z52" s="972">
        <f t="shared" si="3"/>
        <v>0</v>
      </c>
    </row>
    <row r="53" spans="1:26" ht="15" customHeight="1" x14ac:dyDescent="0.2">
      <c r="A53" s="59"/>
      <c r="B53" s="59"/>
      <c r="C53" s="59"/>
      <c r="D53" s="211"/>
      <c r="E53" s="71"/>
      <c r="F53" s="71"/>
      <c r="G53" s="282"/>
      <c r="H53" s="284"/>
      <c r="I53" s="283"/>
      <c r="J53" s="218"/>
      <c r="K53" s="54"/>
      <c r="L53" s="55"/>
      <c r="M53" s="55"/>
      <c r="N53" s="43"/>
      <c r="O53" s="41"/>
      <c r="P53" s="41"/>
      <c r="Q53" s="41"/>
      <c r="R53" s="41"/>
      <c r="S53" s="43"/>
      <c r="T53" s="118"/>
      <c r="U53" s="9"/>
      <c r="V53" s="443"/>
      <c r="W53" s="9"/>
      <c r="X53" s="10"/>
      <c r="Y53" s="972">
        <f t="shared" si="1"/>
        <v>0</v>
      </c>
      <c r="Z53" s="972">
        <f t="shared" si="3"/>
        <v>0</v>
      </c>
    </row>
    <row r="54" spans="1:26" ht="15" customHeight="1" x14ac:dyDescent="0.2">
      <c r="A54" s="81" t="s">
        <v>83</v>
      </c>
      <c r="B54" s="29" t="s">
        <v>2</v>
      </c>
      <c r="C54" s="20" t="s">
        <v>159</v>
      </c>
      <c r="D54" s="199">
        <v>14</v>
      </c>
      <c r="E54" s="99"/>
      <c r="F54" s="71"/>
      <c r="G54" s="282"/>
      <c r="H54" s="283"/>
      <c r="I54" s="283"/>
      <c r="J54" s="91">
        <v>14</v>
      </c>
      <c r="K54" s="72"/>
      <c r="N54" s="75"/>
      <c r="S54" s="75"/>
      <c r="T54" s="118"/>
      <c r="U54" s="9"/>
      <c r="V54" s="443"/>
      <c r="W54" s="9"/>
      <c r="X54" s="10"/>
      <c r="Y54" s="972">
        <f t="shared" si="1"/>
        <v>14</v>
      </c>
      <c r="Z54" s="972">
        <f t="shared" si="3"/>
        <v>0</v>
      </c>
    </row>
    <row r="55" spans="1:26" ht="15" customHeight="1" x14ac:dyDescent="0.2">
      <c r="A55" s="81"/>
      <c r="B55" s="29"/>
      <c r="C55" s="106"/>
      <c r="D55" s="199"/>
      <c r="E55" s="99"/>
      <c r="F55" s="71"/>
      <c r="G55" s="282"/>
      <c r="H55" s="283"/>
      <c r="I55" s="283"/>
      <c r="J55" s="91"/>
      <c r="K55" s="72"/>
      <c r="N55" s="77"/>
      <c r="S55" s="77"/>
      <c r="T55" s="168"/>
      <c r="U55" s="9"/>
      <c r="V55" s="443"/>
      <c r="W55" s="9"/>
      <c r="X55" s="10"/>
      <c r="Y55" s="972">
        <f t="shared" si="1"/>
        <v>0</v>
      </c>
      <c r="Z55" s="972">
        <f t="shared" si="3"/>
        <v>0</v>
      </c>
    </row>
    <row r="56" spans="1:26" ht="15" customHeight="1" x14ac:dyDescent="0.2">
      <c r="A56" s="29" t="s">
        <v>135</v>
      </c>
      <c r="B56" s="29" t="s">
        <v>583</v>
      </c>
      <c r="C56" s="310" t="s">
        <v>584</v>
      </c>
      <c r="D56" s="199">
        <v>14</v>
      </c>
      <c r="E56" s="99"/>
      <c r="F56" s="5"/>
      <c r="G56" s="283"/>
      <c r="H56" s="283"/>
      <c r="I56" s="263">
        <v>14</v>
      </c>
      <c r="J56" s="91"/>
      <c r="K56" s="54"/>
      <c r="L56" s="55"/>
      <c r="M56" s="55"/>
      <c r="N56" s="75"/>
      <c r="S56" s="75"/>
      <c r="T56" s="118"/>
      <c r="U56" s="9"/>
      <c r="V56" s="443"/>
      <c r="W56" s="9"/>
      <c r="X56" s="10"/>
      <c r="Y56" s="972">
        <f t="shared" si="1"/>
        <v>14</v>
      </c>
      <c r="Z56" s="972">
        <f t="shared" si="3"/>
        <v>0</v>
      </c>
    </row>
    <row r="57" spans="1:26" ht="15" customHeight="1" x14ac:dyDescent="0.2">
      <c r="A57" s="29"/>
      <c r="B57" s="29"/>
      <c r="C57" s="84" t="s">
        <v>281</v>
      </c>
      <c r="D57" s="90">
        <v>0</v>
      </c>
      <c r="E57" s="99"/>
      <c r="F57" s="5"/>
      <c r="G57" s="283"/>
      <c r="H57" s="283"/>
      <c r="I57" s="282">
        <v>0</v>
      </c>
      <c r="J57" s="91"/>
      <c r="K57" s="72"/>
      <c r="N57" s="77"/>
      <c r="S57" s="77"/>
      <c r="T57" s="168"/>
      <c r="U57" s="9"/>
      <c r="V57" s="443"/>
      <c r="W57" s="9"/>
      <c r="X57" s="10"/>
      <c r="Y57" s="972">
        <f t="shared" si="1"/>
        <v>0</v>
      </c>
      <c r="Z57" s="972">
        <f t="shared" si="3"/>
        <v>0</v>
      </c>
    </row>
    <row r="58" spans="1:26" ht="15" customHeight="1" x14ac:dyDescent="0.2">
      <c r="A58" s="29"/>
      <c r="B58" s="29"/>
      <c r="C58" s="84" t="s">
        <v>282</v>
      </c>
      <c r="D58" s="90">
        <v>14</v>
      </c>
      <c r="E58" s="99"/>
      <c r="F58" s="5"/>
      <c r="G58" s="283"/>
      <c r="H58" s="283"/>
      <c r="I58" s="282">
        <v>14</v>
      </c>
      <c r="J58" s="91"/>
      <c r="K58" s="72"/>
      <c r="N58" s="77"/>
      <c r="S58" s="77"/>
      <c r="T58" s="168"/>
      <c r="U58" s="9"/>
      <c r="V58" s="443"/>
      <c r="W58" s="9"/>
      <c r="X58" s="10"/>
      <c r="Y58" s="972">
        <f t="shared" si="1"/>
        <v>14</v>
      </c>
      <c r="Z58" s="972">
        <f t="shared" si="3"/>
        <v>0</v>
      </c>
    </row>
    <row r="59" spans="1:26" ht="15" customHeight="1" x14ac:dyDescent="0.2">
      <c r="A59" s="29"/>
      <c r="B59" s="29"/>
      <c r="C59" s="84"/>
      <c r="D59" s="90"/>
      <c r="E59" s="99"/>
      <c r="F59" s="5"/>
      <c r="G59" s="283"/>
      <c r="H59" s="283"/>
      <c r="I59" s="282"/>
      <c r="J59" s="91"/>
      <c r="K59" s="72"/>
      <c r="N59" s="77"/>
      <c r="S59" s="77"/>
      <c r="T59" s="168"/>
      <c r="U59" s="9"/>
      <c r="V59" s="443"/>
      <c r="W59" s="9"/>
      <c r="X59" s="10"/>
      <c r="Y59" s="972">
        <f t="shared" si="1"/>
        <v>0</v>
      </c>
      <c r="Z59" s="972">
        <f t="shared" si="3"/>
        <v>0</v>
      </c>
    </row>
    <row r="60" spans="1:26" ht="15" customHeight="1" x14ac:dyDescent="0.2">
      <c r="A60" s="29" t="s">
        <v>9</v>
      </c>
      <c r="B60" s="29"/>
      <c r="C60" s="310" t="s">
        <v>303</v>
      </c>
      <c r="D60" s="199">
        <v>50</v>
      </c>
      <c r="E60" s="99"/>
      <c r="F60" s="5"/>
      <c r="G60" s="283"/>
      <c r="H60" s="283"/>
      <c r="I60" s="282"/>
      <c r="J60" s="91"/>
      <c r="K60" s="72"/>
      <c r="L60" s="55">
        <f>SUM(L61:L62)</f>
        <v>20</v>
      </c>
      <c r="M60" s="55">
        <f>SUM(M61:M62)</f>
        <v>30</v>
      </c>
      <c r="N60" s="77"/>
      <c r="S60" s="77"/>
      <c r="T60" s="168"/>
      <c r="U60" s="9"/>
      <c r="V60" s="443"/>
      <c r="W60" s="9"/>
      <c r="X60" s="10"/>
      <c r="Y60" s="972">
        <f t="shared" si="1"/>
        <v>50</v>
      </c>
      <c r="Z60" s="972">
        <f t="shared" si="3"/>
        <v>0</v>
      </c>
    </row>
    <row r="61" spans="1:26" ht="15" customHeight="1" x14ac:dyDescent="0.2">
      <c r="A61" s="29"/>
      <c r="B61" s="29"/>
      <c r="C61" s="84" t="s">
        <v>328</v>
      </c>
      <c r="D61" s="90">
        <f>SUM(D60-D62)</f>
        <v>35</v>
      </c>
      <c r="E61" s="99"/>
      <c r="F61" s="5"/>
      <c r="G61" s="283"/>
      <c r="H61" s="283"/>
      <c r="I61" s="282"/>
      <c r="J61" s="91"/>
      <c r="K61" s="72"/>
      <c r="L61" s="74">
        <v>15</v>
      </c>
      <c r="M61" s="74">
        <v>20</v>
      </c>
      <c r="N61" s="77"/>
      <c r="S61" s="77"/>
      <c r="T61" s="168"/>
      <c r="U61" s="9"/>
      <c r="V61" s="443"/>
      <c r="W61" s="9"/>
      <c r="X61" s="10"/>
      <c r="Y61" s="972">
        <f t="shared" si="1"/>
        <v>35</v>
      </c>
      <c r="Z61" s="972">
        <f t="shared" si="3"/>
        <v>0</v>
      </c>
    </row>
    <row r="62" spans="1:26" ht="15" customHeight="1" x14ac:dyDescent="0.2">
      <c r="A62" s="29"/>
      <c r="B62" s="29"/>
      <c r="C62" s="84" t="s">
        <v>329</v>
      </c>
      <c r="D62" s="90">
        <f>SUM(D60*0.3)</f>
        <v>15</v>
      </c>
      <c r="E62" s="99"/>
      <c r="F62" s="5"/>
      <c r="G62" s="283"/>
      <c r="H62" s="283"/>
      <c r="I62" s="282"/>
      <c r="J62" s="91"/>
      <c r="K62" s="72"/>
      <c r="L62" s="74">
        <v>5</v>
      </c>
      <c r="M62" s="74">
        <v>10</v>
      </c>
      <c r="N62" s="77"/>
      <c r="S62" s="77"/>
      <c r="T62" s="168"/>
      <c r="U62" s="9"/>
      <c r="V62" s="443"/>
      <c r="W62" s="9"/>
      <c r="X62" s="10"/>
      <c r="Y62" s="972">
        <f t="shared" si="1"/>
        <v>15</v>
      </c>
      <c r="Z62" s="972">
        <f t="shared" si="3"/>
        <v>0</v>
      </c>
    </row>
    <row r="63" spans="1:26" ht="15" customHeight="1" x14ac:dyDescent="0.2">
      <c r="A63" s="29"/>
      <c r="B63" s="29"/>
      <c r="C63" s="310"/>
      <c r="D63" s="90"/>
      <c r="E63" s="99"/>
      <c r="F63" s="5"/>
      <c r="G63" s="283"/>
      <c r="H63" s="283"/>
      <c r="I63" s="282"/>
      <c r="J63" s="91"/>
      <c r="K63" s="72"/>
      <c r="N63" s="77"/>
      <c r="S63" s="77"/>
      <c r="T63" s="168"/>
      <c r="U63" s="9"/>
      <c r="V63" s="443"/>
      <c r="W63" s="9"/>
      <c r="X63" s="10"/>
      <c r="Y63" s="972">
        <f t="shared" si="1"/>
        <v>0</v>
      </c>
      <c r="Z63" s="972">
        <f t="shared" si="3"/>
        <v>0</v>
      </c>
    </row>
    <row r="64" spans="1:26" s="66" customFormat="1" ht="15" customHeight="1" x14ac:dyDescent="0.2">
      <c r="A64" s="29" t="s">
        <v>548</v>
      </c>
      <c r="B64" s="20"/>
      <c r="C64" s="20" t="s">
        <v>283</v>
      </c>
      <c r="D64" s="199">
        <v>30</v>
      </c>
      <c r="E64" s="285"/>
      <c r="F64" s="53"/>
      <c r="G64" s="258"/>
      <c r="H64" s="284"/>
      <c r="I64" s="284"/>
      <c r="J64" s="224"/>
      <c r="K64" s="54"/>
      <c r="L64" s="55">
        <v>15</v>
      </c>
      <c r="M64" s="55">
        <v>15</v>
      </c>
      <c r="N64" s="43"/>
      <c r="O64" s="41"/>
      <c r="P64" s="41"/>
      <c r="Q64" s="41"/>
      <c r="R64" s="41"/>
      <c r="S64" s="78"/>
      <c r="T64" s="332"/>
      <c r="U64" s="67"/>
      <c r="V64" s="979"/>
      <c r="W64" s="67"/>
      <c r="X64" s="333"/>
      <c r="Y64" s="972">
        <f t="shared" si="1"/>
        <v>30</v>
      </c>
      <c r="Z64" s="972">
        <f t="shared" si="3"/>
        <v>0</v>
      </c>
    </row>
    <row r="65" spans="1:26" s="66" customFormat="1" ht="15" customHeight="1" x14ac:dyDescent="0.2">
      <c r="A65" s="20"/>
      <c r="B65" s="20"/>
      <c r="C65" s="29" t="s">
        <v>326</v>
      </c>
      <c r="D65" s="90">
        <f>SUM(D64-D66)</f>
        <v>21</v>
      </c>
      <c r="E65" s="57"/>
      <c r="F65" s="53"/>
      <c r="G65" s="258"/>
      <c r="H65" s="284"/>
      <c r="I65" s="284"/>
      <c r="J65" s="340"/>
      <c r="K65" s="54"/>
      <c r="L65" s="121">
        <f>SUM(L64-L66)</f>
        <v>10.5</v>
      </c>
      <c r="M65" s="121">
        <f>SUM(M64-M66)</f>
        <v>10.5</v>
      </c>
      <c r="N65" s="43"/>
      <c r="O65" s="41"/>
      <c r="P65" s="41"/>
      <c r="Q65" s="41"/>
      <c r="R65" s="41"/>
      <c r="S65" s="43"/>
      <c r="T65" s="332"/>
      <c r="U65" s="67"/>
      <c r="V65" s="979"/>
      <c r="W65" s="67"/>
      <c r="X65" s="333"/>
      <c r="Y65" s="972">
        <f t="shared" si="1"/>
        <v>21</v>
      </c>
      <c r="Z65" s="972">
        <f t="shared" si="3"/>
        <v>0</v>
      </c>
    </row>
    <row r="66" spans="1:26" s="66" customFormat="1" ht="15" customHeight="1" x14ac:dyDescent="0.2">
      <c r="A66" s="20"/>
      <c r="B66" s="20"/>
      <c r="C66" s="29" t="s">
        <v>327</v>
      </c>
      <c r="D66" s="90">
        <f>SUM(D64*0.3)</f>
        <v>9</v>
      </c>
      <c r="E66" s="57"/>
      <c r="F66" s="53"/>
      <c r="G66" s="258"/>
      <c r="H66" s="284"/>
      <c r="I66" s="284"/>
      <c r="J66" s="340"/>
      <c r="K66" s="54"/>
      <c r="L66" s="121">
        <f>SUM(L64*0.3)</f>
        <v>4.5</v>
      </c>
      <c r="M66" s="121">
        <f>SUM(M64*0.3)</f>
        <v>4.5</v>
      </c>
      <c r="N66" s="43"/>
      <c r="O66" s="41"/>
      <c r="P66" s="41"/>
      <c r="Q66" s="41"/>
      <c r="R66" s="41"/>
      <c r="S66" s="43"/>
      <c r="T66" s="332"/>
      <c r="U66" s="67"/>
      <c r="V66" s="979"/>
      <c r="W66" s="67"/>
      <c r="X66" s="333"/>
      <c r="Y66" s="972">
        <f t="shared" si="1"/>
        <v>9</v>
      </c>
      <c r="Z66" s="972">
        <f t="shared" si="3"/>
        <v>0</v>
      </c>
    </row>
    <row r="67" spans="1:26" s="66" customFormat="1" ht="15" customHeight="1" x14ac:dyDescent="0.2">
      <c r="A67" s="106"/>
      <c r="B67" s="20"/>
      <c r="C67" s="93"/>
      <c r="D67" s="90"/>
      <c r="E67" s="285"/>
      <c r="F67" s="53"/>
      <c r="G67" s="258"/>
      <c r="H67" s="284"/>
      <c r="I67" s="284"/>
      <c r="J67" s="224"/>
      <c r="K67" s="54"/>
      <c r="L67" s="121"/>
      <c r="M67" s="121"/>
      <c r="N67" s="43"/>
      <c r="O67" s="41"/>
      <c r="P67" s="41"/>
      <c r="Q67" s="41"/>
      <c r="R67" s="41"/>
      <c r="S67" s="43"/>
      <c r="T67" s="959"/>
      <c r="U67" s="67"/>
      <c r="V67" s="979"/>
      <c r="W67" s="67"/>
      <c r="X67" s="333"/>
      <c r="Y67" s="972">
        <f t="shared" si="1"/>
        <v>0</v>
      </c>
      <c r="Z67" s="972">
        <f t="shared" si="3"/>
        <v>0</v>
      </c>
    </row>
    <row r="68" spans="1:26" s="66" customFormat="1" ht="15" customHeight="1" x14ac:dyDescent="0.2">
      <c r="A68" s="963" t="s">
        <v>556</v>
      </c>
      <c r="B68" s="955" t="s">
        <v>551</v>
      </c>
      <c r="C68" s="420" t="s">
        <v>586</v>
      </c>
      <c r="D68" s="405">
        <v>14</v>
      </c>
      <c r="E68" s="285"/>
      <c r="F68" s="53"/>
      <c r="G68" s="258"/>
      <c r="H68" s="284"/>
      <c r="I68" s="964">
        <v>14</v>
      </c>
      <c r="J68" s="224"/>
      <c r="K68" s="54"/>
      <c r="L68" s="121"/>
      <c r="M68" s="121"/>
      <c r="N68" s="43"/>
      <c r="O68" s="41"/>
      <c r="P68" s="41"/>
      <c r="Q68" s="41"/>
      <c r="R68" s="41"/>
      <c r="S68" s="43"/>
      <c r="T68" s="959"/>
      <c r="U68" s="67"/>
      <c r="V68" s="979"/>
      <c r="W68" s="67"/>
      <c r="X68" s="333"/>
      <c r="Y68" s="972">
        <f t="shared" si="1"/>
        <v>14</v>
      </c>
      <c r="Z68" s="972">
        <f t="shared" si="3"/>
        <v>0</v>
      </c>
    </row>
    <row r="69" spans="1:26" s="66" customFormat="1" ht="15" customHeight="1" x14ac:dyDescent="0.2">
      <c r="A69" s="20"/>
      <c r="B69" s="20"/>
      <c r="C69" s="960" t="s">
        <v>554</v>
      </c>
      <c r="D69" s="961">
        <v>0</v>
      </c>
      <c r="E69" s="285"/>
      <c r="F69" s="53"/>
      <c r="G69" s="258"/>
      <c r="H69" s="284"/>
      <c r="I69" s="965">
        <v>0</v>
      </c>
      <c r="J69" s="224"/>
      <c r="K69" s="54"/>
      <c r="L69" s="121"/>
      <c r="M69" s="121"/>
      <c r="N69" s="43"/>
      <c r="O69" s="41"/>
      <c r="P69" s="41"/>
      <c r="Q69" s="41"/>
      <c r="R69" s="41"/>
      <c r="S69" s="43"/>
      <c r="T69" s="959"/>
      <c r="U69" s="67"/>
      <c r="V69" s="979"/>
      <c r="W69" s="67"/>
      <c r="X69" s="333"/>
      <c r="Y69" s="972">
        <f t="shared" si="1"/>
        <v>0</v>
      </c>
      <c r="Z69" s="972">
        <f t="shared" si="3"/>
        <v>0</v>
      </c>
    </row>
    <row r="70" spans="1:26" s="66" customFormat="1" ht="15" customHeight="1" x14ac:dyDescent="0.2">
      <c r="A70" s="20"/>
      <c r="B70" s="20"/>
      <c r="C70" s="960" t="s">
        <v>555</v>
      </c>
      <c r="D70" s="961">
        <v>14</v>
      </c>
      <c r="E70" s="285"/>
      <c r="F70" s="53"/>
      <c r="G70" s="258"/>
      <c r="H70" s="284"/>
      <c r="I70" s="965">
        <v>14</v>
      </c>
      <c r="J70" s="224"/>
      <c r="K70" s="54"/>
      <c r="L70" s="121"/>
      <c r="M70" s="121"/>
      <c r="N70" s="43"/>
      <c r="O70" s="41"/>
      <c r="P70" s="41"/>
      <c r="Q70" s="41"/>
      <c r="R70" s="41"/>
      <c r="S70" s="43"/>
      <c r="T70" s="959"/>
      <c r="U70" s="67"/>
      <c r="V70" s="979"/>
      <c r="W70" s="67"/>
      <c r="X70" s="333"/>
      <c r="Y70" s="972">
        <f t="shared" ref="Y70:Y133" si="13">SUM(E70:V70)</f>
        <v>14</v>
      </c>
      <c r="Z70" s="972">
        <f t="shared" ref="Z70:Z133" si="14">SUM(Y70-D70)</f>
        <v>0</v>
      </c>
    </row>
    <row r="71" spans="1:26" s="66" customFormat="1" ht="15" customHeight="1" x14ac:dyDescent="0.2">
      <c r="A71" s="20"/>
      <c r="B71" s="20"/>
      <c r="C71" s="93"/>
      <c r="D71" s="90"/>
      <c r="E71" s="285"/>
      <c r="F71" s="53"/>
      <c r="G71" s="258"/>
      <c r="H71" s="284"/>
      <c r="I71" s="964"/>
      <c r="J71" s="224"/>
      <c r="K71" s="54"/>
      <c r="L71" s="121"/>
      <c r="M71" s="121"/>
      <c r="N71" s="43"/>
      <c r="O71" s="41"/>
      <c r="P71" s="41"/>
      <c r="Q71" s="41"/>
      <c r="R71" s="41"/>
      <c r="S71" s="43"/>
      <c r="T71" s="959"/>
      <c r="U71" s="67"/>
      <c r="V71" s="979"/>
      <c r="W71" s="67"/>
      <c r="X71" s="333"/>
      <c r="Y71" s="972">
        <f t="shared" si="13"/>
        <v>0</v>
      </c>
      <c r="Z71" s="972">
        <f t="shared" si="14"/>
        <v>0</v>
      </c>
    </row>
    <row r="72" spans="1:26" s="66" customFormat="1" ht="15" customHeight="1" x14ac:dyDescent="0.2">
      <c r="A72" s="955" t="s">
        <v>556</v>
      </c>
      <c r="B72" s="955" t="s">
        <v>550</v>
      </c>
      <c r="C72" s="420" t="s">
        <v>585</v>
      </c>
      <c r="D72" s="405">
        <v>10</v>
      </c>
      <c r="E72" s="285"/>
      <c r="F72" s="53"/>
      <c r="G72" s="258"/>
      <c r="H72" s="284"/>
      <c r="I72" s="964">
        <v>10</v>
      </c>
      <c r="J72" s="224"/>
      <c r="K72" s="54"/>
      <c r="L72" s="121"/>
      <c r="M72" s="121"/>
      <c r="N72" s="43"/>
      <c r="O72" s="41"/>
      <c r="P72" s="41"/>
      <c r="Q72" s="41"/>
      <c r="R72" s="41"/>
      <c r="S72" s="43"/>
      <c r="T72" s="959"/>
      <c r="U72" s="67"/>
      <c r="V72" s="979"/>
      <c r="W72" s="67"/>
      <c r="X72" s="333"/>
      <c r="Y72" s="972">
        <f t="shared" si="13"/>
        <v>10</v>
      </c>
      <c r="Z72" s="972">
        <f t="shared" si="14"/>
        <v>0</v>
      </c>
    </row>
    <row r="73" spans="1:26" s="66" customFormat="1" ht="15" customHeight="1" x14ac:dyDescent="0.2">
      <c r="A73" s="955"/>
      <c r="B73" s="905"/>
      <c r="C73" s="960" t="s">
        <v>552</v>
      </c>
      <c r="D73" s="961">
        <v>0</v>
      </c>
      <c r="E73" s="285"/>
      <c r="F73" s="53"/>
      <c r="G73" s="258"/>
      <c r="H73" s="284"/>
      <c r="I73" s="965">
        <v>0</v>
      </c>
      <c r="J73" s="224"/>
      <c r="K73" s="54"/>
      <c r="L73" s="121"/>
      <c r="M73" s="121"/>
      <c r="N73" s="43"/>
      <c r="O73" s="41"/>
      <c r="P73" s="41"/>
      <c r="Q73" s="41"/>
      <c r="R73" s="41"/>
      <c r="S73" s="43"/>
      <c r="T73" s="959"/>
      <c r="U73" s="67"/>
      <c r="V73" s="979"/>
      <c r="W73" s="67"/>
      <c r="X73" s="333"/>
      <c r="Y73" s="972">
        <f t="shared" si="13"/>
        <v>0</v>
      </c>
      <c r="Z73" s="972">
        <f t="shared" si="14"/>
        <v>0</v>
      </c>
    </row>
    <row r="74" spans="1:26" s="66" customFormat="1" ht="15" customHeight="1" x14ac:dyDescent="0.2">
      <c r="A74" s="955"/>
      <c r="B74" s="905"/>
      <c r="C74" s="960" t="s">
        <v>553</v>
      </c>
      <c r="D74" s="961">
        <v>10</v>
      </c>
      <c r="E74" s="285"/>
      <c r="F74" s="53"/>
      <c r="G74" s="258"/>
      <c r="H74" s="284"/>
      <c r="I74" s="965">
        <v>10</v>
      </c>
      <c r="J74" s="224"/>
      <c r="K74" s="54"/>
      <c r="L74" s="121"/>
      <c r="M74" s="121"/>
      <c r="N74" s="43"/>
      <c r="O74" s="41"/>
      <c r="P74" s="41"/>
      <c r="Q74" s="41"/>
      <c r="R74" s="41"/>
      <c r="S74" s="43"/>
      <c r="T74" s="959"/>
      <c r="U74" s="67"/>
      <c r="V74" s="979"/>
      <c r="W74" s="67"/>
      <c r="X74" s="333"/>
      <c r="Y74" s="972">
        <f t="shared" si="13"/>
        <v>10</v>
      </c>
      <c r="Z74" s="972">
        <f t="shared" si="14"/>
        <v>0</v>
      </c>
    </row>
    <row r="75" spans="1:26" ht="15" customHeight="1" x14ac:dyDescent="0.2">
      <c r="A75" s="81"/>
      <c r="B75" s="29"/>
      <c r="C75" s="93"/>
      <c r="D75" s="90"/>
      <c r="E75" s="99"/>
      <c r="F75" s="71"/>
      <c r="G75" s="282"/>
      <c r="H75" s="283"/>
      <c r="I75" s="283"/>
      <c r="J75" s="91"/>
      <c r="K75" s="72"/>
      <c r="N75" s="77"/>
      <c r="S75" s="77"/>
      <c r="T75" s="168"/>
      <c r="U75" s="9"/>
      <c r="V75" s="443"/>
      <c r="W75" s="9"/>
      <c r="X75" s="10"/>
      <c r="Y75" s="972">
        <f t="shared" si="13"/>
        <v>0</v>
      </c>
      <c r="Z75" s="972">
        <f t="shared" si="14"/>
        <v>0</v>
      </c>
    </row>
    <row r="76" spans="1:26" ht="40.5" customHeight="1" x14ac:dyDescent="0.2">
      <c r="A76" s="147"/>
      <c r="B76" s="148"/>
      <c r="C76" s="391" t="s">
        <v>451</v>
      </c>
      <c r="D76" s="205">
        <f>SUM(D77:D87)</f>
        <v>272</v>
      </c>
      <c r="E76" s="392"/>
      <c r="F76" s="104"/>
      <c r="G76" s="295"/>
      <c r="H76" s="295"/>
      <c r="I76" s="295"/>
      <c r="J76" s="220"/>
      <c r="K76" s="136"/>
      <c r="L76" s="105"/>
      <c r="M76" s="105"/>
      <c r="N76" s="143"/>
      <c r="O76" s="105"/>
      <c r="P76" s="105"/>
      <c r="Q76" s="105"/>
      <c r="R76" s="105"/>
      <c r="S76" s="143"/>
      <c r="T76" s="296"/>
      <c r="U76" s="138"/>
      <c r="V76" s="449"/>
      <c r="W76" s="138"/>
      <c r="X76" s="139"/>
      <c r="Y76" s="972">
        <f t="shared" si="13"/>
        <v>0</v>
      </c>
      <c r="Z76" s="972">
        <f t="shared" si="14"/>
        <v>-272</v>
      </c>
    </row>
    <row r="77" spans="1:26" ht="15" customHeight="1" x14ac:dyDescent="0.2">
      <c r="A77" s="81"/>
      <c r="B77" s="29"/>
      <c r="C77" s="390"/>
      <c r="D77" s="90"/>
      <c r="E77" s="99"/>
      <c r="F77" s="71"/>
      <c r="G77" s="282"/>
      <c r="H77" s="283"/>
      <c r="I77" s="283"/>
      <c r="J77" s="91"/>
      <c r="K77" s="72"/>
      <c r="N77" s="77"/>
      <c r="S77" s="77"/>
      <c r="T77" s="168"/>
      <c r="U77" s="9"/>
      <c r="V77" s="443"/>
      <c r="W77" s="9"/>
      <c r="X77" s="10"/>
      <c r="Y77" s="972">
        <f t="shared" si="13"/>
        <v>0</v>
      </c>
      <c r="Z77" s="972">
        <f t="shared" si="14"/>
        <v>0</v>
      </c>
    </row>
    <row r="78" spans="1:26" ht="14.25" customHeight="1" x14ac:dyDescent="0.2">
      <c r="A78" s="29" t="s">
        <v>47</v>
      </c>
      <c r="B78" s="29"/>
      <c r="C78" s="84" t="s">
        <v>239</v>
      </c>
      <c r="D78" s="90">
        <v>50</v>
      </c>
      <c r="E78" s="99"/>
      <c r="F78" s="5"/>
      <c r="G78" s="283"/>
      <c r="H78" s="283"/>
      <c r="I78" s="286"/>
      <c r="J78" s="91"/>
      <c r="K78" s="72"/>
      <c r="N78" s="77"/>
      <c r="S78" s="75"/>
      <c r="T78" s="118"/>
      <c r="U78" s="9"/>
      <c r="V78" s="443"/>
      <c r="W78" s="9"/>
      <c r="X78" s="10"/>
      <c r="Y78" s="972">
        <f t="shared" si="13"/>
        <v>0</v>
      </c>
      <c r="Z78" s="972">
        <f t="shared" si="14"/>
        <v>-50</v>
      </c>
    </row>
    <row r="79" spans="1:26" ht="15" customHeight="1" x14ac:dyDescent="0.2">
      <c r="A79" s="29" t="s">
        <v>48</v>
      </c>
      <c r="B79" s="29"/>
      <c r="C79" s="84" t="s">
        <v>230</v>
      </c>
      <c r="D79" s="90">
        <v>20</v>
      </c>
      <c r="E79" s="99"/>
      <c r="F79" s="5"/>
      <c r="G79" s="283"/>
      <c r="H79" s="283"/>
      <c r="I79" s="286"/>
      <c r="J79" s="91"/>
      <c r="K79" s="72"/>
      <c r="N79" s="75"/>
      <c r="S79" s="75"/>
      <c r="T79" s="118"/>
      <c r="U79" s="9"/>
      <c r="V79" s="443"/>
      <c r="W79" s="9"/>
      <c r="X79" s="10"/>
      <c r="Y79" s="972">
        <f t="shared" si="13"/>
        <v>0</v>
      </c>
      <c r="Z79" s="972">
        <f t="shared" si="14"/>
        <v>-20</v>
      </c>
    </row>
    <row r="80" spans="1:26" ht="15" customHeight="1" x14ac:dyDescent="0.2">
      <c r="A80" s="29" t="s">
        <v>49</v>
      </c>
      <c r="B80" s="29"/>
      <c r="C80" s="84" t="s">
        <v>231</v>
      </c>
      <c r="D80" s="90">
        <v>15</v>
      </c>
      <c r="E80" s="99"/>
      <c r="F80" s="5"/>
      <c r="G80" s="283"/>
      <c r="H80" s="283"/>
      <c r="I80" s="286"/>
      <c r="J80" s="91"/>
      <c r="K80" s="72"/>
      <c r="N80" s="75"/>
      <c r="S80" s="75"/>
      <c r="T80" s="118"/>
      <c r="U80" s="9"/>
      <c r="V80" s="443"/>
      <c r="W80" s="9"/>
      <c r="X80" s="10"/>
      <c r="Y80" s="972">
        <f t="shared" si="13"/>
        <v>0</v>
      </c>
      <c r="Z80" s="972">
        <f t="shared" si="14"/>
        <v>-15</v>
      </c>
    </row>
    <row r="81" spans="1:26" ht="15" customHeight="1" x14ac:dyDescent="0.2">
      <c r="A81" s="29" t="s">
        <v>50</v>
      </c>
      <c r="B81" s="29"/>
      <c r="C81" s="84" t="s">
        <v>232</v>
      </c>
      <c r="D81" s="90">
        <v>10</v>
      </c>
      <c r="E81" s="99"/>
      <c r="F81" s="5"/>
      <c r="G81" s="283"/>
      <c r="H81" s="283"/>
      <c r="I81" s="286"/>
      <c r="J81" s="91"/>
      <c r="K81" s="72"/>
      <c r="N81" s="75"/>
      <c r="S81" s="75"/>
      <c r="T81" s="118"/>
      <c r="U81" s="9"/>
      <c r="V81" s="443"/>
      <c r="W81" s="9"/>
      <c r="X81" s="10"/>
      <c r="Y81" s="972">
        <f t="shared" si="13"/>
        <v>0</v>
      </c>
      <c r="Z81" s="972">
        <f t="shared" si="14"/>
        <v>-10</v>
      </c>
    </row>
    <row r="82" spans="1:26" ht="15" customHeight="1" x14ac:dyDescent="0.2">
      <c r="A82" s="29" t="s">
        <v>51</v>
      </c>
      <c r="B82" s="29"/>
      <c r="C82" s="84" t="s">
        <v>233</v>
      </c>
      <c r="D82" s="90">
        <v>45</v>
      </c>
      <c r="E82" s="99"/>
      <c r="F82" s="5"/>
      <c r="G82" s="283"/>
      <c r="H82" s="283"/>
      <c r="I82" s="286"/>
      <c r="J82" s="91"/>
      <c r="K82" s="72"/>
      <c r="L82" s="76"/>
      <c r="M82" s="76"/>
      <c r="N82" s="75"/>
      <c r="S82" s="75"/>
      <c r="T82" s="118"/>
      <c r="U82" s="9"/>
      <c r="V82" s="443"/>
      <c r="W82" s="9"/>
      <c r="X82" s="10"/>
      <c r="Y82" s="972">
        <f t="shared" si="13"/>
        <v>0</v>
      </c>
      <c r="Z82" s="972">
        <f t="shared" si="14"/>
        <v>-45</v>
      </c>
    </row>
    <row r="83" spans="1:26" ht="15" customHeight="1" x14ac:dyDescent="0.2">
      <c r="A83" s="29" t="s">
        <v>52</v>
      </c>
      <c r="B83" s="29"/>
      <c r="C83" s="84" t="s">
        <v>234</v>
      </c>
      <c r="D83" s="90">
        <v>12</v>
      </c>
      <c r="E83" s="99"/>
      <c r="F83" s="71"/>
      <c r="G83" s="282"/>
      <c r="H83" s="283"/>
      <c r="I83" s="286"/>
      <c r="J83" s="91"/>
      <c r="K83" s="65"/>
      <c r="N83" s="75"/>
      <c r="S83" s="75"/>
      <c r="T83" s="118"/>
      <c r="U83" s="9"/>
      <c r="V83" s="443"/>
      <c r="W83" s="9"/>
      <c r="X83" s="10"/>
      <c r="Y83" s="972">
        <f t="shared" si="13"/>
        <v>0</v>
      </c>
      <c r="Z83" s="972">
        <f t="shared" si="14"/>
        <v>-12</v>
      </c>
    </row>
    <row r="84" spans="1:26" ht="15" customHeight="1" x14ac:dyDescent="0.2">
      <c r="A84" s="29" t="s">
        <v>120</v>
      </c>
      <c r="B84" s="29"/>
      <c r="C84" s="84" t="s">
        <v>235</v>
      </c>
      <c r="D84" s="90">
        <v>10</v>
      </c>
      <c r="E84" s="5"/>
      <c r="F84" s="5"/>
      <c r="G84" s="282"/>
      <c r="H84" s="283"/>
      <c r="I84" s="286"/>
      <c r="J84" s="91"/>
      <c r="K84" s="65"/>
      <c r="N84" s="77"/>
      <c r="S84" s="75"/>
      <c r="T84" s="118"/>
      <c r="U84" s="9"/>
      <c r="V84" s="443"/>
      <c r="W84" s="9"/>
      <c r="X84" s="10"/>
      <c r="Y84" s="972">
        <f t="shared" si="13"/>
        <v>0</v>
      </c>
      <c r="Z84" s="972">
        <f t="shared" si="14"/>
        <v>-10</v>
      </c>
    </row>
    <row r="85" spans="1:26" ht="15" customHeight="1" x14ac:dyDescent="0.2">
      <c r="A85" s="29" t="s">
        <v>44</v>
      </c>
      <c r="B85" s="93"/>
      <c r="C85" s="29" t="s">
        <v>236</v>
      </c>
      <c r="D85" s="90">
        <v>10</v>
      </c>
      <c r="E85" s="5"/>
      <c r="F85" s="5"/>
      <c r="G85" s="282"/>
      <c r="H85" s="283"/>
      <c r="I85" s="286"/>
      <c r="J85" s="91"/>
      <c r="K85" s="65"/>
      <c r="N85" s="77"/>
      <c r="S85" s="75"/>
      <c r="T85" s="118"/>
      <c r="U85" s="9"/>
      <c r="V85" s="443"/>
      <c r="W85" s="9"/>
      <c r="X85" s="10"/>
      <c r="Y85" s="972">
        <f t="shared" si="13"/>
        <v>0</v>
      </c>
      <c r="Z85" s="972">
        <f t="shared" si="14"/>
        <v>-10</v>
      </c>
    </row>
    <row r="86" spans="1:26" ht="15" customHeight="1" x14ac:dyDescent="0.2">
      <c r="A86" s="29" t="s">
        <v>45</v>
      </c>
      <c r="B86" s="84"/>
      <c r="C86" s="29" t="s">
        <v>237</v>
      </c>
      <c r="D86" s="90">
        <v>10</v>
      </c>
      <c r="E86" s="99"/>
      <c r="F86" s="71"/>
      <c r="G86" s="282"/>
      <c r="H86" s="283"/>
      <c r="I86" s="286"/>
      <c r="J86" s="91"/>
      <c r="K86" s="65"/>
      <c r="N86" s="77"/>
      <c r="S86" s="75"/>
      <c r="T86" s="118"/>
      <c r="U86" s="9"/>
      <c r="V86" s="443"/>
      <c r="W86" s="9"/>
      <c r="X86" s="10"/>
      <c r="Y86" s="972">
        <f t="shared" si="13"/>
        <v>0</v>
      </c>
      <c r="Z86" s="972">
        <f t="shared" si="14"/>
        <v>-10</v>
      </c>
    </row>
    <row r="87" spans="1:26" ht="15" customHeight="1" x14ac:dyDescent="0.2">
      <c r="A87" s="29" t="s">
        <v>46</v>
      </c>
      <c r="B87" s="84"/>
      <c r="C87" s="29" t="s">
        <v>238</v>
      </c>
      <c r="D87" s="90">
        <v>90</v>
      </c>
      <c r="E87" s="99"/>
      <c r="F87" s="71"/>
      <c r="G87" s="282"/>
      <c r="H87" s="283"/>
      <c r="I87" s="286"/>
      <c r="J87" s="91"/>
      <c r="K87" s="72"/>
      <c r="N87" s="77"/>
      <c r="O87" s="76"/>
      <c r="Q87" s="74">
        <v>20</v>
      </c>
      <c r="R87" s="76">
        <v>20</v>
      </c>
      <c r="S87" s="75"/>
      <c r="T87" s="118"/>
      <c r="U87" s="9"/>
      <c r="V87" s="443"/>
      <c r="W87" s="9"/>
      <c r="X87" s="10"/>
      <c r="Y87" s="972">
        <f t="shared" si="13"/>
        <v>40</v>
      </c>
      <c r="Z87" s="972">
        <f t="shared" si="14"/>
        <v>-50</v>
      </c>
    </row>
    <row r="88" spans="1:26" ht="15" customHeight="1" x14ac:dyDescent="0.2">
      <c r="A88" s="335"/>
      <c r="B88" s="59"/>
      <c r="C88" s="84"/>
      <c r="D88" s="211"/>
      <c r="E88" s="71"/>
      <c r="F88" s="71"/>
      <c r="G88" s="282"/>
      <c r="H88" s="283"/>
      <c r="I88" s="283"/>
      <c r="J88" s="218"/>
      <c r="K88" s="72"/>
      <c r="N88" s="77"/>
      <c r="S88" s="77"/>
      <c r="T88" s="118"/>
      <c r="U88" s="9"/>
      <c r="V88" s="443"/>
      <c r="W88" s="9"/>
      <c r="X88" s="10"/>
      <c r="Y88" s="972">
        <f t="shared" si="13"/>
        <v>0</v>
      </c>
      <c r="Z88" s="972">
        <f t="shared" si="14"/>
        <v>0</v>
      </c>
    </row>
    <row r="89" spans="1:26" ht="15" customHeight="1" x14ac:dyDescent="0.2">
      <c r="A89" s="148"/>
      <c r="B89" s="148"/>
      <c r="C89" s="21" t="s">
        <v>35</v>
      </c>
      <c r="D89" s="205">
        <f>SUM(E89:F89)</f>
        <v>20</v>
      </c>
      <c r="E89" s="133">
        <v>12</v>
      </c>
      <c r="F89" s="129">
        <v>8</v>
      </c>
      <c r="G89" s="295"/>
      <c r="H89" s="295"/>
      <c r="I89" s="295"/>
      <c r="J89" s="220"/>
      <c r="K89" s="136"/>
      <c r="L89" s="105"/>
      <c r="M89" s="105"/>
      <c r="N89" s="143"/>
      <c r="O89" s="105"/>
      <c r="P89" s="105"/>
      <c r="Q89" s="105"/>
      <c r="R89" s="105"/>
      <c r="S89" s="143"/>
      <c r="T89" s="296"/>
      <c r="U89" s="138"/>
      <c r="V89" s="449"/>
      <c r="W89" s="138"/>
      <c r="X89" s="139"/>
      <c r="Y89" s="972">
        <f t="shared" si="13"/>
        <v>20</v>
      </c>
      <c r="Z89" s="972">
        <f t="shared" si="14"/>
        <v>0</v>
      </c>
    </row>
    <row r="90" spans="1:26" ht="15" customHeight="1" x14ac:dyDescent="0.2">
      <c r="A90" s="29"/>
      <c r="B90" s="29"/>
      <c r="C90" s="56" t="s">
        <v>432</v>
      </c>
      <c r="D90" s="199">
        <v>84</v>
      </c>
      <c r="E90" s="222"/>
      <c r="F90" s="53"/>
      <c r="G90" s="258">
        <v>16</v>
      </c>
      <c r="H90" s="258">
        <v>17</v>
      </c>
      <c r="I90" s="258">
        <v>17</v>
      </c>
      <c r="J90" s="224">
        <v>17</v>
      </c>
      <c r="K90" s="39">
        <v>17</v>
      </c>
      <c r="L90" s="53"/>
      <c r="M90" s="53"/>
      <c r="N90" s="97"/>
      <c r="O90" s="53"/>
      <c r="P90" s="53"/>
      <c r="Q90" s="53"/>
      <c r="R90" s="53"/>
      <c r="S90" s="97"/>
      <c r="T90" s="118"/>
      <c r="U90" s="9"/>
      <c r="V90" s="443"/>
      <c r="W90" s="9"/>
      <c r="X90" s="10"/>
      <c r="Y90" s="972">
        <f t="shared" si="13"/>
        <v>84</v>
      </c>
      <c r="Z90" s="972">
        <f t="shared" si="14"/>
        <v>0</v>
      </c>
    </row>
    <row r="91" spans="1:26" s="518" customFormat="1" ht="15" customHeight="1" x14ac:dyDescent="0.2">
      <c r="A91" s="507"/>
      <c r="B91" s="507"/>
      <c r="C91" s="287" t="s">
        <v>280</v>
      </c>
      <c r="D91" s="288">
        <f>SUM(G91:K91)</f>
        <v>25</v>
      </c>
      <c r="E91" s="519"/>
      <c r="F91" s="289"/>
      <c r="G91" s="508">
        <v>5</v>
      </c>
      <c r="H91" s="508">
        <v>5</v>
      </c>
      <c r="I91" s="508">
        <v>5</v>
      </c>
      <c r="J91" s="505">
        <v>5</v>
      </c>
      <c r="K91" s="500">
        <v>5</v>
      </c>
      <c r="L91" s="289"/>
      <c r="M91" s="289"/>
      <c r="N91" s="290"/>
      <c r="O91" s="289"/>
      <c r="P91" s="289"/>
      <c r="Q91" s="289"/>
      <c r="R91" s="289"/>
      <c r="S91" s="290"/>
      <c r="T91" s="520"/>
      <c r="U91" s="516"/>
      <c r="V91" s="980"/>
      <c r="W91" s="516"/>
      <c r="X91" s="517"/>
      <c r="Y91" s="972">
        <f t="shared" si="13"/>
        <v>25</v>
      </c>
      <c r="Z91" s="972">
        <f t="shared" si="14"/>
        <v>0</v>
      </c>
    </row>
    <row r="92" spans="1:26" ht="15" customHeight="1" x14ac:dyDescent="0.2">
      <c r="A92" s="29"/>
      <c r="B92" s="29"/>
      <c r="C92" s="287" t="s">
        <v>279</v>
      </c>
      <c r="D92" s="288">
        <f>SUM(L92:V92)</f>
        <v>132</v>
      </c>
      <c r="E92" s="222"/>
      <c r="F92" s="53"/>
      <c r="G92" s="258"/>
      <c r="H92" s="258"/>
      <c r="I92" s="258"/>
      <c r="J92" s="224"/>
      <c r="K92" s="500"/>
      <c r="L92" s="289">
        <v>12</v>
      </c>
      <c r="M92" s="289">
        <v>12</v>
      </c>
      <c r="N92" s="290">
        <v>12</v>
      </c>
      <c r="O92" s="289">
        <v>12</v>
      </c>
      <c r="P92" s="289">
        <v>12</v>
      </c>
      <c r="Q92" s="289">
        <v>12</v>
      </c>
      <c r="R92" s="289">
        <v>12</v>
      </c>
      <c r="S92" s="290">
        <v>12</v>
      </c>
      <c r="T92" s="291">
        <v>12</v>
      </c>
      <c r="U92" s="191">
        <v>12</v>
      </c>
      <c r="V92" s="981">
        <v>12</v>
      </c>
      <c r="W92" s="191"/>
      <c r="X92" s="192"/>
      <c r="Y92" s="972">
        <f t="shared" si="13"/>
        <v>132</v>
      </c>
      <c r="Z92" s="972">
        <f t="shared" si="14"/>
        <v>0</v>
      </c>
    </row>
    <row r="93" spans="1:26" x14ac:dyDescent="0.2">
      <c r="A93" s="29"/>
      <c r="B93" s="29"/>
      <c r="C93" s="93"/>
      <c r="D93" s="90"/>
      <c r="E93" s="99"/>
      <c r="F93" s="71"/>
      <c r="G93" s="282"/>
      <c r="H93" s="282"/>
      <c r="I93" s="292"/>
      <c r="J93" s="65"/>
      <c r="K93" s="65"/>
      <c r="L93" s="76"/>
      <c r="M93" s="76"/>
      <c r="N93" s="77"/>
      <c r="O93" s="76"/>
      <c r="P93" s="76"/>
      <c r="Q93" s="76"/>
      <c r="R93" s="76"/>
      <c r="S93" s="77"/>
      <c r="T93" s="168"/>
      <c r="U93" s="9"/>
      <c r="V93" s="443"/>
      <c r="W93" s="9"/>
      <c r="X93" s="10"/>
      <c r="Y93" s="972">
        <f t="shared" si="13"/>
        <v>0</v>
      </c>
      <c r="Z93" s="972">
        <f t="shared" si="14"/>
        <v>0</v>
      </c>
    </row>
    <row r="94" spans="1:26" s="9" customFormat="1" ht="15" customHeight="1" x14ac:dyDescent="0.2">
      <c r="A94" s="148"/>
      <c r="B94" s="148"/>
      <c r="C94" s="293" t="s">
        <v>86</v>
      </c>
      <c r="D94" s="294"/>
      <c r="E94" s="104"/>
      <c r="F94" s="104"/>
      <c r="G94" s="295"/>
      <c r="H94" s="295"/>
      <c r="I94" s="295"/>
      <c r="J94" s="220"/>
      <c r="K94" s="136"/>
      <c r="L94" s="105"/>
      <c r="M94" s="105"/>
      <c r="N94" s="143"/>
      <c r="O94" s="105"/>
      <c r="P94" s="105"/>
      <c r="Q94" s="105"/>
      <c r="R94" s="105"/>
      <c r="S94" s="143"/>
      <c r="T94" s="296"/>
      <c r="U94" s="138"/>
      <c r="V94" s="449"/>
      <c r="W94" s="138"/>
      <c r="X94" s="139"/>
      <c r="Y94" s="972">
        <f t="shared" si="13"/>
        <v>0</v>
      </c>
      <c r="Z94" s="972">
        <f t="shared" si="14"/>
        <v>0</v>
      </c>
    </row>
    <row r="95" spans="1:26" s="9" customFormat="1" ht="15" customHeight="1" x14ac:dyDescent="0.2">
      <c r="A95" s="29"/>
      <c r="B95" s="29"/>
      <c r="C95" s="420" t="s">
        <v>187</v>
      </c>
      <c r="D95" s="405">
        <f t="shared" ref="D95:V95" si="15">SUM(D103+D106+D109+D112+D114+D117+D120+D9+D901+D123+D124+D126+D121+D100++D125)</f>
        <v>715</v>
      </c>
      <c r="E95" s="422">
        <f t="shared" si="15"/>
        <v>37</v>
      </c>
      <c r="F95" s="422">
        <f t="shared" si="15"/>
        <v>80</v>
      </c>
      <c r="G95" s="406">
        <f t="shared" si="15"/>
        <v>84</v>
      </c>
      <c r="H95" s="406">
        <f t="shared" si="15"/>
        <v>36</v>
      </c>
      <c r="I95" s="406">
        <f t="shared" si="15"/>
        <v>45</v>
      </c>
      <c r="J95" s="423">
        <f t="shared" si="15"/>
        <v>45</v>
      </c>
      <c r="K95" s="541">
        <f t="shared" si="15"/>
        <v>42</v>
      </c>
      <c r="L95" s="407">
        <f t="shared" si="15"/>
        <v>93</v>
      </c>
      <c r="M95" s="407">
        <f t="shared" si="15"/>
        <v>83</v>
      </c>
      <c r="N95" s="408">
        <f t="shared" si="15"/>
        <v>84</v>
      </c>
      <c r="O95" s="407">
        <f t="shared" si="15"/>
        <v>44</v>
      </c>
      <c r="P95" s="407">
        <f t="shared" si="15"/>
        <v>6</v>
      </c>
      <c r="Q95" s="407">
        <f t="shared" si="15"/>
        <v>6</v>
      </c>
      <c r="R95" s="407">
        <f t="shared" si="15"/>
        <v>6</v>
      </c>
      <c r="S95" s="408">
        <f t="shared" si="15"/>
        <v>6</v>
      </c>
      <c r="T95" s="521">
        <f t="shared" si="15"/>
        <v>6</v>
      </c>
      <c r="U95" s="306">
        <f t="shared" si="15"/>
        <v>6</v>
      </c>
      <c r="V95" s="863">
        <f t="shared" si="15"/>
        <v>6</v>
      </c>
      <c r="W95" s="306"/>
      <c r="X95" s="307"/>
      <c r="Y95" s="972">
        <f t="shared" si="13"/>
        <v>715</v>
      </c>
      <c r="Z95" s="972">
        <f t="shared" si="14"/>
        <v>0</v>
      </c>
    </row>
    <row r="96" spans="1:26" s="9" customFormat="1" ht="15" customHeight="1" x14ac:dyDescent="0.2">
      <c r="A96" s="29"/>
      <c r="B96" s="29"/>
      <c r="C96" s="420" t="s">
        <v>188</v>
      </c>
      <c r="D96" s="405">
        <f>SUM(D104++D107+D110+D113+D118)</f>
        <v>117</v>
      </c>
      <c r="E96" s="422">
        <f t="shared" ref="E96:V96" si="16">SUM(E104++E107+E110+E113+E118)</f>
        <v>17</v>
      </c>
      <c r="F96" s="422">
        <f t="shared" si="16"/>
        <v>18</v>
      </c>
      <c r="G96" s="406">
        <f t="shared" si="16"/>
        <v>15</v>
      </c>
      <c r="H96" s="406">
        <f t="shared" si="16"/>
        <v>13</v>
      </c>
      <c r="I96" s="406">
        <f t="shared" si="16"/>
        <v>8</v>
      </c>
      <c r="J96" s="423">
        <f t="shared" si="16"/>
        <v>8</v>
      </c>
      <c r="K96" s="541">
        <f t="shared" si="16"/>
        <v>8</v>
      </c>
      <c r="L96" s="407">
        <f t="shared" si="16"/>
        <v>8</v>
      </c>
      <c r="M96" s="407">
        <f t="shared" si="16"/>
        <v>8</v>
      </c>
      <c r="N96" s="408">
        <f t="shared" si="16"/>
        <v>7</v>
      </c>
      <c r="O96" s="407">
        <f t="shared" si="16"/>
        <v>7</v>
      </c>
      <c r="P96" s="407">
        <f t="shared" si="16"/>
        <v>0</v>
      </c>
      <c r="Q96" s="407">
        <f t="shared" si="16"/>
        <v>0</v>
      </c>
      <c r="R96" s="407">
        <f t="shared" si="16"/>
        <v>0</v>
      </c>
      <c r="S96" s="408">
        <f t="shared" si="16"/>
        <v>0</v>
      </c>
      <c r="T96" s="521">
        <f t="shared" si="16"/>
        <v>0</v>
      </c>
      <c r="U96" s="306">
        <f t="shared" si="16"/>
        <v>0</v>
      </c>
      <c r="V96" s="863">
        <f t="shared" si="16"/>
        <v>0</v>
      </c>
      <c r="W96" s="306"/>
      <c r="X96" s="307"/>
      <c r="Y96" s="972">
        <f t="shared" si="13"/>
        <v>117</v>
      </c>
      <c r="Z96" s="972">
        <f t="shared" si="14"/>
        <v>0</v>
      </c>
    </row>
    <row r="97" spans="1:26" ht="15" customHeight="1" x14ac:dyDescent="0.2">
      <c r="A97" s="29"/>
      <c r="B97" s="29"/>
      <c r="C97" s="32" t="s">
        <v>144</v>
      </c>
      <c r="D97" s="262">
        <f>SUM(D95:D96)</f>
        <v>832</v>
      </c>
      <c r="E97" s="297">
        <f t="shared" ref="E97:V97" si="17">SUM(E95:E96)</f>
        <v>54</v>
      </c>
      <c r="F97" s="544">
        <f t="shared" si="17"/>
        <v>98</v>
      </c>
      <c r="G97" s="298">
        <f t="shared" si="17"/>
        <v>99</v>
      </c>
      <c r="H97" s="298">
        <f t="shared" si="17"/>
        <v>49</v>
      </c>
      <c r="I97" s="299">
        <f t="shared" si="17"/>
        <v>53</v>
      </c>
      <c r="J97" s="300">
        <f t="shared" si="17"/>
        <v>53</v>
      </c>
      <c r="K97" s="300">
        <f t="shared" si="17"/>
        <v>50</v>
      </c>
      <c r="L97" s="301">
        <f t="shared" si="17"/>
        <v>101</v>
      </c>
      <c r="M97" s="301">
        <f t="shared" si="17"/>
        <v>91</v>
      </c>
      <c r="N97" s="301">
        <f t="shared" si="17"/>
        <v>91</v>
      </c>
      <c r="O97" s="302">
        <f t="shared" si="17"/>
        <v>51</v>
      </c>
      <c r="P97" s="301">
        <f t="shared" si="17"/>
        <v>6</v>
      </c>
      <c r="Q97" s="301">
        <f t="shared" si="17"/>
        <v>6</v>
      </c>
      <c r="R97" s="303">
        <f t="shared" si="17"/>
        <v>6</v>
      </c>
      <c r="S97" s="304">
        <f t="shared" si="17"/>
        <v>6</v>
      </c>
      <c r="T97" s="305">
        <f t="shared" si="17"/>
        <v>6</v>
      </c>
      <c r="U97" s="306">
        <f t="shared" si="17"/>
        <v>6</v>
      </c>
      <c r="V97" s="863">
        <f t="shared" si="17"/>
        <v>6</v>
      </c>
      <c r="W97" s="306"/>
      <c r="X97" s="307"/>
      <c r="Y97" s="972">
        <f t="shared" si="13"/>
        <v>832</v>
      </c>
      <c r="Z97" s="972">
        <f t="shared" si="14"/>
        <v>0</v>
      </c>
    </row>
    <row r="98" spans="1:26" ht="15" customHeight="1" x14ac:dyDescent="0.2">
      <c r="A98" s="29"/>
      <c r="B98" s="29"/>
      <c r="C98" s="20" t="s">
        <v>27</v>
      </c>
      <c r="D98" s="90"/>
      <c r="E98" s="38">
        <f>SUM(E97)</f>
        <v>54</v>
      </c>
      <c r="F98" s="38">
        <f>SUM(E98+F97)</f>
        <v>152</v>
      </c>
      <c r="G98" s="258">
        <f>SUM(F98+G97)</f>
        <v>251</v>
      </c>
      <c r="H98" s="284">
        <f>SUM(H97+G98)</f>
        <v>300</v>
      </c>
      <c r="I98" s="284">
        <f t="shared" ref="I98:V98" si="18">SUM(I97+H98)</f>
        <v>353</v>
      </c>
      <c r="J98" s="224">
        <f t="shared" si="18"/>
        <v>406</v>
      </c>
      <c r="K98" s="39">
        <f t="shared" si="18"/>
        <v>456</v>
      </c>
      <c r="L98" s="53">
        <f t="shared" si="18"/>
        <v>557</v>
      </c>
      <c r="M98" s="53">
        <f t="shared" si="18"/>
        <v>648</v>
      </c>
      <c r="N98" s="78">
        <f t="shared" si="18"/>
        <v>739</v>
      </c>
      <c r="O98" s="55">
        <f t="shared" si="18"/>
        <v>790</v>
      </c>
      <c r="P98" s="55">
        <f t="shared" si="18"/>
        <v>796</v>
      </c>
      <c r="Q98" s="55">
        <f t="shared" si="18"/>
        <v>802</v>
      </c>
      <c r="R98" s="41">
        <f t="shared" si="18"/>
        <v>808</v>
      </c>
      <c r="S98" s="78">
        <f t="shared" si="18"/>
        <v>814</v>
      </c>
      <c r="T98" s="522">
        <f t="shared" si="18"/>
        <v>820</v>
      </c>
      <c r="U98" s="45">
        <f t="shared" si="18"/>
        <v>826</v>
      </c>
      <c r="V98" s="442">
        <f t="shared" si="18"/>
        <v>832</v>
      </c>
      <c r="W98" s="45"/>
      <c r="X98" s="333"/>
      <c r="Y98" s="972">
        <f t="shared" si="13"/>
        <v>10404</v>
      </c>
      <c r="Z98" s="972">
        <f t="shared" si="14"/>
        <v>10404</v>
      </c>
    </row>
    <row r="99" spans="1:26" ht="15" customHeight="1" x14ac:dyDescent="0.2">
      <c r="A99" s="29"/>
      <c r="B99" s="29"/>
      <c r="C99" s="106"/>
      <c r="D99" s="90"/>
      <c r="E99" s="38"/>
      <c r="F99" s="53"/>
      <c r="G99" s="258"/>
      <c r="H99" s="284"/>
      <c r="I99" s="284"/>
      <c r="J99" s="224"/>
      <c r="K99" s="65"/>
      <c r="L99" s="76"/>
      <c r="M99" s="76"/>
      <c r="N99" s="75"/>
      <c r="R99" s="76"/>
      <c r="S99" s="75"/>
      <c r="T99" s="523"/>
      <c r="U99" s="473"/>
      <c r="V99" s="982"/>
      <c r="W99" s="473"/>
      <c r="X99" s="10"/>
      <c r="Y99" s="972">
        <f t="shared" si="13"/>
        <v>0</v>
      </c>
      <c r="Z99" s="972">
        <f t="shared" si="14"/>
        <v>0</v>
      </c>
    </row>
    <row r="100" spans="1:26" ht="15" customHeight="1" x14ac:dyDescent="0.2">
      <c r="A100" s="59" t="s">
        <v>87</v>
      </c>
      <c r="B100" s="29" t="s">
        <v>6</v>
      </c>
      <c r="C100" s="20" t="s">
        <v>545</v>
      </c>
      <c r="D100" s="199">
        <v>41</v>
      </c>
      <c r="E100" s="222">
        <v>13</v>
      </c>
      <c r="F100" s="38">
        <v>28</v>
      </c>
      <c r="G100" s="282"/>
      <c r="H100" s="282"/>
      <c r="I100" s="282"/>
      <c r="J100" s="91"/>
      <c r="K100" s="65"/>
      <c r="L100" s="76"/>
      <c r="M100" s="76"/>
      <c r="N100" s="75"/>
      <c r="R100" s="76"/>
      <c r="S100" s="75"/>
      <c r="T100" s="118"/>
      <c r="U100" s="9"/>
      <c r="V100" s="443"/>
      <c r="W100" s="9"/>
      <c r="X100" s="10"/>
      <c r="Y100" s="972">
        <f t="shared" si="13"/>
        <v>41</v>
      </c>
      <c r="Z100" s="972">
        <f t="shared" si="14"/>
        <v>0</v>
      </c>
    </row>
    <row r="101" spans="1:26" ht="15" customHeight="1" x14ac:dyDescent="0.2">
      <c r="A101" s="59"/>
      <c r="B101" s="93"/>
      <c r="C101" s="29"/>
      <c r="D101" s="90"/>
      <c r="E101" s="69"/>
      <c r="F101" s="71"/>
      <c r="G101" s="282"/>
      <c r="H101" s="282"/>
      <c r="I101" s="282"/>
      <c r="J101" s="91"/>
      <c r="K101" s="65"/>
      <c r="L101" s="76"/>
      <c r="M101" s="76"/>
      <c r="N101" s="77"/>
      <c r="R101" s="76"/>
      <c r="S101" s="77"/>
      <c r="T101" s="168"/>
      <c r="U101" s="9"/>
      <c r="V101" s="443"/>
      <c r="W101" s="9"/>
      <c r="X101" s="10"/>
      <c r="Y101" s="972">
        <f t="shared" si="13"/>
        <v>0</v>
      </c>
      <c r="Z101" s="972">
        <f t="shared" si="14"/>
        <v>0</v>
      </c>
    </row>
    <row r="102" spans="1:26" s="66" customFormat="1" ht="15" customHeight="1" x14ac:dyDescent="0.2">
      <c r="A102" s="59" t="s">
        <v>88</v>
      </c>
      <c r="B102" s="93" t="s">
        <v>145</v>
      </c>
      <c r="C102" s="20" t="s">
        <v>251</v>
      </c>
      <c r="D102" s="199">
        <f>SUM(E102:F102)</f>
        <v>39</v>
      </c>
      <c r="E102" s="38">
        <v>21</v>
      </c>
      <c r="F102" s="38">
        <v>18</v>
      </c>
      <c r="G102" s="258"/>
      <c r="H102" s="284"/>
      <c r="I102" s="284"/>
      <c r="J102" s="224"/>
      <c r="K102" s="39"/>
      <c r="L102" s="41"/>
      <c r="M102" s="41"/>
      <c r="N102" s="78"/>
      <c r="O102" s="55"/>
      <c r="P102" s="55"/>
      <c r="Q102" s="55"/>
      <c r="R102" s="41"/>
      <c r="S102" s="78"/>
      <c r="T102" s="332"/>
      <c r="U102" s="67"/>
      <c r="V102" s="979"/>
      <c r="W102" s="67"/>
      <c r="X102" s="333"/>
      <c r="Y102" s="972">
        <f t="shared" si="13"/>
        <v>39</v>
      </c>
      <c r="Z102" s="972">
        <f t="shared" si="14"/>
        <v>0</v>
      </c>
    </row>
    <row r="103" spans="1:26" ht="15" customHeight="1" x14ac:dyDescent="0.2">
      <c r="A103" s="59"/>
      <c r="B103" s="93"/>
      <c r="C103" s="29" t="s">
        <v>244</v>
      </c>
      <c r="D103" s="90">
        <f>SUM(E103:F103)</f>
        <v>22</v>
      </c>
      <c r="E103" s="69">
        <v>4</v>
      </c>
      <c r="F103" s="69">
        <v>18</v>
      </c>
      <c r="G103" s="282"/>
      <c r="H103" s="283"/>
      <c r="I103" s="283"/>
      <c r="J103" s="91"/>
      <c r="K103" s="65"/>
      <c r="L103" s="76"/>
      <c r="M103" s="76"/>
      <c r="N103" s="77"/>
      <c r="R103" s="76"/>
      <c r="S103" s="77"/>
      <c r="T103" s="168"/>
      <c r="U103" s="9"/>
      <c r="V103" s="443"/>
      <c r="W103" s="9"/>
      <c r="X103" s="10"/>
      <c r="Y103" s="972">
        <f t="shared" si="13"/>
        <v>22</v>
      </c>
      <c r="Z103" s="972">
        <f t="shared" si="14"/>
        <v>0</v>
      </c>
    </row>
    <row r="104" spans="1:26" ht="15" customHeight="1" x14ac:dyDescent="0.2">
      <c r="A104" s="59"/>
      <c r="B104" s="93"/>
      <c r="C104" s="29" t="s">
        <v>245</v>
      </c>
      <c r="D104" s="90">
        <f>SUM(E104:F104)</f>
        <v>17</v>
      </c>
      <c r="E104" s="69">
        <v>17</v>
      </c>
      <c r="F104" s="69">
        <v>0</v>
      </c>
      <c r="G104" s="282"/>
      <c r="H104" s="283"/>
      <c r="I104" s="283"/>
      <c r="J104" s="91"/>
      <c r="K104" s="65"/>
      <c r="L104" s="76"/>
      <c r="M104" s="76"/>
      <c r="N104" s="77"/>
      <c r="R104" s="76"/>
      <c r="S104" s="77"/>
      <c r="T104" s="168"/>
      <c r="U104" s="9"/>
      <c r="V104" s="443"/>
      <c r="W104" s="9"/>
      <c r="X104" s="10"/>
      <c r="Y104" s="972">
        <f t="shared" si="13"/>
        <v>17</v>
      </c>
      <c r="Z104" s="972">
        <f t="shared" si="14"/>
        <v>0</v>
      </c>
    </row>
    <row r="105" spans="1:26" ht="15" customHeight="1" x14ac:dyDescent="0.2">
      <c r="A105" s="59" t="s">
        <v>88</v>
      </c>
      <c r="B105" s="29" t="s">
        <v>150</v>
      </c>
      <c r="C105" s="20" t="s">
        <v>252</v>
      </c>
      <c r="D105" s="199">
        <v>38</v>
      </c>
      <c r="E105" s="38"/>
      <c r="F105" s="53"/>
      <c r="G105" s="258">
        <v>38</v>
      </c>
      <c r="H105" s="282"/>
      <c r="I105" s="282"/>
      <c r="J105" s="91"/>
      <c r="K105" s="65"/>
      <c r="L105" s="76"/>
      <c r="M105" s="76"/>
      <c r="N105" s="77"/>
      <c r="R105" s="76"/>
      <c r="S105" s="77"/>
      <c r="T105" s="118"/>
      <c r="U105" s="9"/>
      <c r="V105" s="443"/>
      <c r="W105" s="9"/>
      <c r="X105" s="10"/>
      <c r="Y105" s="972">
        <f t="shared" si="13"/>
        <v>38</v>
      </c>
      <c r="Z105" s="972">
        <f t="shared" si="14"/>
        <v>0</v>
      </c>
    </row>
    <row r="106" spans="1:26" ht="15" customHeight="1" x14ac:dyDescent="0.2">
      <c r="A106" s="59"/>
      <c r="B106" s="93"/>
      <c r="C106" s="29" t="s">
        <v>244</v>
      </c>
      <c r="D106" s="90">
        <v>38</v>
      </c>
      <c r="E106" s="69"/>
      <c r="F106" s="71"/>
      <c r="G106" s="282">
        <v>38</v>
      </c>
      <c r="H106" s="283"/>
      <c r="I106" s="283"/>
      <c r="J106" s="91"/>
      <c r="K106" s="65"/>
      <c r="L106" s="76"/>
      <c r="M106" s="76"/>
      <c r="N106" s="77"/>
      <c r="R106" s="76"/>
      <c r="S106" s="77"/>
      <c r="T106" s="168"/>
      <c r="U106" s="9"/>
      <c r="V106" s="443"/>
      <c r="W106" s="9"/>
      <c r="X106" s="10"/>
      <c r="Y106" s="972">
        <f t="shared" si="13"/>
        <v>38</v>
      </c>
      <c r="Z106" s="972">
        <f t="shared" si="14"/>
        <v>0</v>
      </c>
    </row>
    <row r="107" spans="1:26" ht="15" customHeight="1" x14ac:dyDescent="0.2">
      <c r="A107" s="59"/>
      <c r="B107" s="93"/>
      <c r="C107" s="29" t="s">
        <v>245</v>
      </c>
      <c r="D107" s="90">
        <v>0</v>
      </c>
      <c r="E107" s="69"/>
      <c r="F107" s="71"/>
      <c r="G107" s="282">
        <v>0</v>
      </c>
      <c r="H107" s="283"/>
      <c r="I107" s="283"/>
      <c r="J107" s="91"/>
      <c r="K107" s="65"/>
      <c r="L107" s="76"/>
      <c r="M107" s="76"/>
      <c r="N107" s="77"/>
      <c r="R107" s="76"/>
      <c r="S107" s="77"/>
      <c r="T107" s="168"/>
      <c r="U107" s="9"/>
      <c r="V107" s="443"/>
      <c r="W107" s="9"/>
      <c r="X107" s="10"/>
      <c r="Y107" s="972">
        <f t="shared" si="13"/>
        <v>0</v>
      </c>
      <c r="Z107" s="972">
        <f t="shared" si="14"/>
        <v>0</v>
      </c>
    </row>
    <row r="108" spans="1:26" ht="15" customHeight="1" x14ac:dyDescent="0.2">
      <c r="A108" s="59" t="s">
        <v>88</v>
      </c>
      <c r="B108" s="421" t="s">
        <v>246</v>
      </c>
      <c r="C108" s="20" t="s">
        <v>253</v>
      </c>
      <c r="D108" s="199">
        <v>29</v>
      </c>
      <c r="E108" s="38"/>
      <c r="F108" s="53"/>
      <c r="G108" s="258"/>
      <c r="H108" s="258">
        <v>29</v>
      </c>
      <c r="I108" s="282"/>
      <c r="J108" s="91"/>
      <c r="K108" s="65"/>
      <c r="L108" s="76"/>
      <c r="M108" s="76"/>
      <c r="N108" s="77"/>
      <c r="R108" s="76"/>
      <c r="S108" s="77"/>
      <c r="T108" s="118"/>
      <c r="U108" s="9"/>
      <c r="V108" s="443"/>
      <c r="W108" s="9"/>
      <c r="X108" s="10"/>
      <c r="Y108" s="972">
        <f t="shared" si="13"/>
        <v>29</v>
      </c>
      <c r="Z108" s="972">
        <f t="shared" si="14"/>
        <v>0</v>
      </c>
    </row>
    <row r="109" spans="1:26" ht="15" customHeight="1" x14ac:dyDescent="0.2">
      <c r="A109" s="59"/>
      <c r="B109" s="93"/>
      <c r="C109" s="29" t="s">
        <v>247</v>
      </c>
      <c r="D109" s="90">
        <v>16</v>
      </c>
      <c r="E109" s="69"/>
      <c r="F109" s="71"/>
      <c r="G109" s="282"/>
      <c r="H109" s="283">
        <v>16</v>
      </c>
      <c r="I109" s="283"/>
      <c r="J109" s="91"/>
      <c r="K109" s="65"/>
      <c r="L109" s="76"/>
      <c r="M109" s="76"/>
      <c r="N109" s="77"/>
      <c r="R109" s="76"/>
      <c r="S109" s="77"/>
      <c r="T109" s="168"/>
      <c r="U109" s="9"/>
      <c r="V109" s="443"/>
      <c r="W109" s="9"/>
      <c r="X109" s="10"/>
      <c r="Y109" s="972">
        <f t="shared" si="13"/>
        <v>16</v>
      </c>
      <c r="Z109" s="972">
        <f t="shared" si="14"/>
        <v>0</v>
      </c>
    </row>
    <row r="110" spans="1:26" ht="15" customHeight="1" x14ac:dyDescent="0.2">
      <c r="A110" s="59"/>
      <c r="B110" s="93"/>
      <c r="C110" s="29" t="s">
        <v>248</v>
      </c>
      <c r="D110" s="90">
        <v>13</v>
      </c>
      <c r="E110" s="69"/>
      <c r="F110" s="71"/>
      <c r="G110" s="282"/>
      <c r="H110" s="283">
        <v>13</v>
      </c>
      <c r="I110" s="283"/>
      <c r="J110" s="91"/>
      <c r="K110" s="65"/>
      <c r="L110" s="76"/>
      <c r="M110" s="76"/>
      <c r="N110" s="77"/>
      <c r="R110" s="76"/>
      <c r="S110" s="77"/>
      <c r="T110" s="168"/>
      <c r="U110" s="9"/>
      <c r="V110" s="443"/>
      <c r="W110" s="9"/>
      <c r="X110" s="10"/>
      <c r="Y110" s="972">
        <f t="shared" si="13"/>
        <v>13</v>
      </c>
      <c r="Z110" s="972">
        <f t="shared" si="14"/>
        <v>0</v>
      </c>
    </row>
    <row r="111" spans="1:26" ht="15" customHeight="1" x14ac:dyDescent="0.2">
      <c r="A111" s="59" t="s">
        <v>88</v>
      </c>
      <c r="B111" s="29" t="s">
        <v>3</v>
      </c>
      <c r="C111" s="20" t="s">
        <v>249</v>
      </c>
      <c r="D111" s="199">
        <v>315</v>
      </c>
      <c r="E111" s="213"/>
      <c r="F111" s="71"/>
      <c r="G111" s="282"/>
      <c r="H111" s="284"/>
      <c r="I111" s="258">
        <v>45</v>
      </c>
      <c r="J111" s="224">
        <v>45</v>
      </c>
      <c r="K111" s="39">
        <v>45</v>
      </c>
      <c r="L111" s="41">
        <v>45</v>
      </c>
      <c r="M111" s="41">
        <v>45</v>
      </c>
      <c r="N111" s="78">
        <v>45</v>
      </c>
      <c r="O111" s="55">
        <f>SUM(O112:O113)</f>
        <v>45</v>
      </c>
      <c r="R111" s="76"/>
      <c r="S111" s="75"/>
      <c r="T111" s="118"/>
      <c r="U111" s="9"/>
      <c r="V111" s="443"/>
      <c r="W111" s="9"/>
      <c r="X111" s="10"/>
      <c r="Y111" s="972">
        <f t="shared" si="13"/>
        <v>315</v>
      </c>
      <c r="Z111" s="972">
        <f t="shared" si="14"/>
        <v>0</v>
      </c>
    </row>
    <row r="112" spans="1:26" ht="15" customHeight="1" x14ac:dyDescent="0.2">
      <c r="A112" s="59"/>
      <c r="B112" s="93"/>
      <c r="C112" s="29" t="s">
        <v>250</v>
      </c>
      <c r="D112" s="90">
        <v>261</v>
      </c>
      <c r="E112" s="69"/>
      <c r="F112" s="71"/>
      <c r="G112" s="282"/>
      <c r="H112" s="283"/>
      <c r="I112" s="283">
        <f t="shared" ref="I112:N112" si="19">SUM(I111-I113)</f>
        <v>37</v>
      </c>
      <c r="J112" s="91">
        <f t="shared" si="19"/>
        <v>37</v>
      </c>
      <c r="K112" s="65">
        <f t="shared" si="19"/>
        <v>37</v>
      </c>
      <c r="L112" s="76">
        <f t="shared" si="19"/>
        <v>37</v>
      </c>
      <c r="M112" s="76">
        <v>37</v>
      </c>
      <c r="N112" s="77">
        <f t="shared" si="19"/>
        <v>38</v>
      </c>
      <c r="O112" s="74">
        <v>38</v>
      </c>
      <c r="R112" s="76"/>
      <c r="S112" s="77"/>
      <c r="T112" s="168"/>
      <c r="U112" s="9"/>
      <c r="V112" s="443"/>
      <c r="W112" s="9"/>
      <c r="X112" s="10"/>
      <c r="Y112" s="972">
        <f t="shared" si="13"/>
        <v>261</v>
      </c>
      <c r="Z112" s="972">
        <f t="shared" si="14"/>
        <v>0</v>
      </c>
    </row>
    <row r="113" spans="1:26" ht="15" customHeight="1" x14ac:dyDescent="0.2">
      <c r="A113" s="59"/>
      <c r="B113" s="93"/>
      <c r="C113" s="29" t="s">
        <v>250</v>
      </c>
      <c r="D113" s="90">
        <v>54</v>
      </c>
      <c r="E113" s="69"/>
      <c r="F113" s="71"/>
      <c r="G113" s="282"/>
      <c r="H113" s="283"/>
      <c r="I113" s="283">
        <v>8</v>
      </c>
      <c r="J113" s="91">
        <v>8</v>
      </c>
      <c r="K113" s="65">
        <v>8</v>
      </c>
      <c r="L113" s="76">
        <v>8</v>
      </c>
      <c r="M113" s="76">
        <v>8</v>
      </c>
      <c r="N113" s="77">
        <v>7</v>
      </c>
      <c r="O113" s="74">
        <v>7</v>
      </c>
      <c r="R113" s="76"/>
      <c r="S113" s="77"/>
      <c r="T113" s="168"/>
      <c r="U113" s="9"/>
      <c r="V113" s="443"/>
      <c r="W113" s="9"/>
      <c r="X113" s="10"/>
      <c r="Y113" s="972">
        <f t="shared" si="13"/>
        <v>54</v>
      </c>
      <c r="Z113" s="972">
        <f t="shared" si="14"/>
        <v>0</v>
      </c>
    </row>
    <row r="114" spans="1:26" ht="15" customHeight="1" x14ac:dyDescent="0.2">
      <c r="A114" s="59" t="s">
        <v>88</v>
      </c>
      <c r="B114" s="29" t="s">
        <v>3</v>
      </c>
      <c r="C114" s="20" t="s">
        <v>254</v>
      </c>
      <c r="D114" s="199">
        <v>130</v>
      </c>
      <c r="E114" s="213"/>
      <c r="F114" s="146"/>
      <c r="G114" s="282"/>
      <c r="H114" s="282"/>
      <c r="I114" s="283"/>
      <c r="J114" s="91"/>
      <c r="K114" s="65"/>
      <c r="L114" s="41">
        <v>50</v>
      </c>
      <c r="M114" s="41">
        <v>40</v>
      </c>
      <c r="N114" s="78">
        <v>40</v>
      </c>
      <c r="R114" s="76"/>
      <c r="S114" s="75"/>
      <c r="T114" s="118"/>
      <c r="U114" s="9"/>
      <c r="V114" s="443"/>
      <c r="W114" s="9"/>
      <c r="X114" s="10"/>
      <c r="Y114" s="972">
        <f t="shared" si="13"/>
        <v>130</v>
      </c>
      <c r="Z114" s="972">
        <f t="shared" si="14"/>
        <v>0</v>
      </c>
    </row>
    <row r="115" spans="1:26" ht="15" customHeight="1" x14ac:dyDescent="0.2">
      <c r="A115" s="59"/>
      <c r="B115" s="29"/>
      <c r="C115" s="20"/>
      <c r="D115" s="90"/>
      <c r="E115" s="69"/>
      <c r="F115" s="146"/>
      <c r="G115" s="282"/>
      <c r="H115" s="282"/>
      <c r="I115" s="283"/>
      <c r="J115" s="91"/>
      <c r="K115" s="65"/>
      <c r="L115" s="76"/>
      <c r="M115" s="76"/>
      <c r="N115" s="77"/>
      <c r="R115" s="76"/>
      <c r="S115" s="77"/>
      <c r="T115" s="168"/>
      <c r="U115" s="9"/>
      <c r="V115" s="443"/>
      <c r="W115" s="9"/>
      <c r="X115" s="10"/>
      <c r="Y115" s="972">
        <f t="shared" si="13"/>
        <v>0</v>
      </c>
      <c r="Z115" s="972">
        <f t="shared" si="14"/>
        <v>0</v>
      </c>
    </row>
    <row r="116" spans="1:26" ht="15" customHeight="1" x14ac:dyDescent="0.2">
      <c r="A116" s="59" t="s">
        <v>90</v>
      </c>
      <c r="B116" s="29" t="s">
        <v>7</v>
      </c>
      <c r="C116" s="29" t="s">
        <v>257</v>
      </c>
      <c r="D116" s="199">
        <v>95</v>
      </c>
      <c r="E116" s="38">
        <v>6</v>
      </c>
      <c r="F116" s="38">
        <f>SUM(F117:F118)</f>
        <v>47</v>
      </c>
      <c r="G116" s="258">
        <f>SUM(G117:G118)</f>
        <v>42</v>
      </c>
      <c r="H116" s="283"/>
      <c r="I116" s="283"/>
      <c r="J116" s="91"/>
      <c r="K116" s="65"/>
      <c r="L116" s="76"/>
      <c r="M116" s="76"/>
      <c r="N116" s="77"/>
      <c r="R116" s="76"/>
      <c r="S116" s="77"/>
      <c r="T116" s="118"/>
      <c r="U116" s="9"/>
      <c r="V116" s="443"/>
      <c r="W116" s="9"/>
      <c r="X116" s="10"/>
      <c r="Y116" s="972">
        <f t="shared" si="13"/>
        <v>95</v>
      </c>
      <c r="Z116" s="972">
        <f t="shared" si="14"/>
        <v>0</v>
      </c>
    </row>
    <row r="117" spans="1:26" ht="15" customHeight="1" x14ac:dyDescent="0.2">
      <c r="A117" s="59"/>
      <c r="B117" s="93"/>
      <c r="C117" s="29" t="s">
        <v>255</v>
      </c>
      <c r="D117" s="90">
        <v>62</v>
      </c>
      <c r="E117" s="69">
        <v>6</v>
      </c>
      <c r="F117" s="69">
        <v>29</v>
      </c>
      <c r="G117" s="282">
        <v>27</v>
      </c>
      <c r="H117" s="283"/>
      <c r="I117" s="283"/>
      <c r="J117" s="91"/>
      <c r="K117" s="65"/>
      <c r="L117" s="76"/>
      <c r="M117" s="76"/>
      <c r="N117" s="77"/>
      <c r="R117" s="76"/>
      <c r="S117" s="77"/>
      <c r="T117" s="118"/>
      <c r="U117" s="9"/>
      <c r="V117" s="443"/>
      <c r="W117" s="9"/>
      <c r="X117" s="10"/>
      <c r="Y117" s="972">
        <f t="shared" si="13"/>
        <v>62</v>
      </c>
      <c r="Z117" s="972">
        <f t="shared" si="14"/>
        <v>0</v>
      </c>
    </row>
    <row r="118" spans="1:26" ht="15" customHeight="1" x14ac:dyDescent="0.2">
      <c r="A118" s="59"/>
      <c r="B118" s="93"/>
      <c r="C118" s="29" t="s">
        <v>256</v>
      </c>
      <c r="D118" s="90">
        <v>33</v>
      </c>
      <c r="E118" s="69"/>
      <c r="F118" s="69">
        <v>18</v>
      </c>
      <c r="G118" s="282">
        <v>15</v>
      </c>
      <c r="H118" s="283"/>
      <c r="I118" s="283"/>
      <c r="J118" s="91"/>
      <c r="K118" s="65"/>
      <c r="L118" s="76"/>
      <c r="M118" s="76"/>
      <c r="N118" s="77"/>
      <c r="R118" s="76"/>
      <c r="S118" s="77"/>
      <c r="T118" s="168"/>
      <c r="U118" s="9"/>
      <c r="V118" s="443"/>
      <c r="W118" s="9"/>
      <c r="X118" s="10"/>
      <c r="Y118" s="972">
        <f t="shared" si="13"/>
        <v>33</v>
      </c>
      <c r="Z118" s="972">
        <f t="shared" si="14"/>
        <v>0</v>
      </c>
    </row>
    <row r="119" spans="1:26" ht="15" customHeight="1" x14ac:dyDescent="0.2">
      <c r="A119" s="59"/>
      <c r="B119" s="93"/>
      <c r="C119" s="29"/>
      <c r="D119" s="90"/>
      <c r="E119" s="69"/>
      <c r="F119" s="71"/>
      <c r="G119" s="282"/>
      <c r="H119" s="283"/>
      <c r="I119" s="283"/>
      <c r="J119" s="91"/>
      <c r="K119" s="65"/>
      <c r="L119" s="76"/>
      <c r="M119" s="76"/>
      <c r="N119" s="77"/>
      <c r="R119" s="76"/>
      <c r="S119" s="77"/>
      <c r="T119" s="168"/>
      <c r="U119" s="9"/>
      <c r="V119" s="443"/>
      <c r="W119" s="9"/>
      <c r="X119" s="10"/>
      <c r="Y119" s="972">
        <f t="shared" si="13"/>
        <v>0</v>
      </c>
      <c r="Z119" s="972">
        <f t="shared" si="14"/>
        <v>0</v>
      </c>
    </row>
    <row r="120" spans="1:26" ht="15" customHeight="1" x14ac:dyDescent="0.2">
      <c r="A120" s="29" t="s">
        <v>91</v>
      </c>
      <c r="B120" s="79" t="s">
        <v>561</v>
      </c>
      <c r="C120" s="79" t="s">
        <v>114</v>
      </c>
      <c r="D120" s="90">
        <v>13</v>
      </c>
      <c r="E120" s="69"/>
      <c r="F120" s="71"/>
      <c r="G120" s="282">
        <v>6</v>
      </c>
      <c r="H120" s="283">
        <v>7</v>
      </c>
      <c r="I120" s="282"/>
      <c r="J120" s="91"/>
      <c r="K120" s="65"/>
      <c r="L120" s="76"/>
      <c r="M120" s="76"/>
      <c r="N120" s="75"/>
      <c r="R120" s="76"/>
      <c r="S120" s="75"/>
      <c r="T120" s="118"/>
      <c r="U120" s="9"/>
      <c r="V120" s="443"/>
      <c r="W120" s="9"/>
      <c r="X120" s="10"/>
      <c r="Y120" s="972">
        <f t="shared" si="13"/>
        <v>13</v>
      </c>
      <c r="Z120" s="972">
        <f t="shared" si="14"/>
        <v>0</v>
      </c>
    </row>
    <row r="121" spans="1:26" ht="15" customHeight="1" x14ac:dyDescent="0.2">
      <c r="A121" s="29" t="s">
        <v>89</v>
      </c>
      <c r="B121" s="308" t="s">
        <v>142</v>
      </c>
      <c r="C121" s="29" t="s">
        <v>151</v>
      </c>
      <c r="D121" s="90">
        <v>10</v>
      </c>
      <c r="E121" s="69"/>
      <c r="F121" s="71"/>
      <c r="G121" s="282">
        <v>5</v>
      </c>
      <c r="H121" s="283">
        <v>5</v>
      </c>
      <c r="I121" s="282"/>
      <c r="J121" s="91"/>
      <c r="K121" s="65"/>
      <c r="L121" s="76"/>
      <c r="M121" s="76"/>
      <c r="N121" s="75"/>
      <c r="R121" s="76"/>
      <c r="S121" s="75"/>
      <c r="T121" s="118"/>
      <c r="U121" s="9"/>
      <c r="V121" s="443"/>
      <c r="W121" s="9"/>
      <c r="X121" s="10"/>
      <c r="Y121" s="972">
        <f t="shared" si="13"/>
        <v>10</v>
      </c>
      <c r="Z121" s="972">
        <f t="shared" si="14"/>
        <v>0</v>
      </c>
    </row>
    <row r="122" spans="1:26" ht="15" customHeight="1" x14ac:dyDescent="0.2">
      <c r="A122" s="29"/>
      <c r="B122" s="29"/>
      <c r="C122" s="310"/>
      <c r="D122" s="90"/>
      <c r="E122" s="69"/>
      <c r="F122" s="71"/>
      <c r="G122" s="282"/>
      <c r="H122" s="283"/>
      <c r="I122" s="283"/>
      <c r="J122" s="91"/>
      <c r="K122" s="65"/>
      <c r="L122" s="76"/>
      <c r="M122" s="76"/>
      <c r="N122" s="75"/>
      <c r="R122" s="76"/>
      <c r="S122" s="75"/>
      <c r="T122" s="118"/>
      <c r="U122" s="9"/>
      <c r="V122" s="443"/>
      <c r="W122" s="9"/>
      <c r="X122" s="10"/>
      <c r="Y122" s="972">
        <f t="shared" si="13"/>
        <v>0</v>
      </c>
      <c r="Z122" s="972">
        <f t="shared" si="14"/>
        <v>0</v>
      </c>
    </row>
    <row r="123" spans="1:26" ht="15" customHeight="1" x14ac:dyDescent="0.2">
      <c r="A123" s="29"/>
      <c r="B123" s="29"/>
      <c r="C123" s="20" t="s">
        <v>35</v>
      </c>
      <c r="D123" s="199">
        <f>SUM(E123:F123)</f>
        <v>19</v>
      </c>
      <c r="E123" s="38">
        <v>14</v>
      </c>
      <c r="F123" s="38">
        <v>5</v>
      </c>
      <c r="G123" s="282"/>
      <c r="H123" s="283"/>
      <c r="I123" s="283"/>
      <c r="J123" s="91"/>
      <c r="K123" s="65"/>
      <c r="L123" s="76"/>
      <c r="M123" s="76"/>
      <c r="N123" s="75"/>
      <c r="R123" s="76"/>
      <c r="S123" s="75"/>
      <c r="T123" s="118"/>
      <c r="U123" s="9"/>
      <c r="V123" s="443"/>
      <c r="W123" s="9"/>
      <c r="X123" s="10"/>
      <c r="Y123" s="972">
        <f t="shared" si="13"/>
        <v>19</v>
      </c>
      <c r="Z123" s="972">
        <f t="shared" si="14"/>
        <v>0</v>
      </c>
    </row>
    <row r="124" spans="1:26" s="316" customFormat="1" ht="15" customHeight="1" x14ac:dyDescent="0.2">
      <c r="A124" s="311"/>
      <c r="B124" s="311"/>
      <c r="C124" s="56" t="s">
        <v>432</v>
      </c>
      <c r="D124" s="199">
        <f>SUM(G124:K124)</f>
        <v>27</v>
      </c>
      <c r="E124" s="38"/>
      <c r="F124" s="53"/>
      <c r="G124" s="258">
        <v>6</v>
      </c>
      <c r="H124" s="258">
        <v>6</v>
      </c>
      <c r="I124" s="258">
        <v>6</v>
      </c>
      <c r="J124" s="224">
        <v>6</v>
      </c>
      <c r="K124" s="39">
        <v>3</v>
      </c>
      <c r="L124" s="312"/>
      <c r="M124" s="312"/>
      <c r="N124" s="313"/>
      <c r="O124" s="312"/>
      <c r="P124" s="312"/>
      <c r="Q124" s="312"/>
      <c r="R124" s="312"/>
      <c r="S124" s="313"/>
      <c r="T124" s="168"/>
      <c r="U124" s="9"/>
      <c r="V124" s="983"/>
      <c r="W124" s="314"/>
      <c r="X124" s="315"/>
      <c r="Y124" s="972">
        <f t="shared" si="13"/>
        <v>27</v>
      </c>
      <c r="Z124" s="972">
        <f t="shared" si="14"/>
        <v>0</v>
      </c>
    </row>
    <row r="125" spans="1:26" s="518" customFormat="1" ht="15" customHeight="1" x14ac:dyDescent="0.2">
      <c r="A125" s="507"/>
      <c r="B125" s="507"/>
      <c r="C125" s="287" t="s">
        <v>280</v>
      </c>
      <c r="D125" s="288">
        <f>SUM(G125:K125)</f>
        <v>10</v>
      </c>
      <c r="E125" s="289"/>
      <c r="F125" s="289"/>
      <c r="G125" s="508">
        <v>2</v>
      </c>
      <c r="H125" s="508">
        <v>2</v>
      </c>
      <c r="I125" s="508">
        <v>2</v>
      </c>
      <c r="J125" s="505">
        <v>2</v>
      </c>
      <c r="K125" s="500">
        <v>2</v>
      </c>
      <c r="L125" s="509"/>
      <c r="M125" s="509"/>
      <c r="N125" s="515"/>
      <c r="O125" s="509"/>
      <c r="P125" s="509"/>
      <c r="Q125" s="509"/>
      <c r="R125" s="509"/>
      <c r="S125" s="515"/>
      <c r="T125" s="520"/>
      <c r="U125" s="516"/>
      <c r="V125" s="980"/>
      <c r="W125" s="516"/>
      <c r="X125" s="517"/>
      <c r="Y125" s="972">
        <f t="shared" si="13"/>
        <v>10</v>
      </c>
      <c r="Z125" s="972">
        <f t="shared" si="14"/>
        <v>0</v>
      </c>
    </row>
    <row r="126" spans="1:26" s="316" customFormat="1" ht="15" customHeight="1" x14ac:dyDescent="0.2">
      <c r="A126" s="311"/>
      <c r="B126" s="311"/>
      <c r="C126" s="287" t="s">
        <v>279</v>
      </c>
      <c r="D126" s="288">
        <f>SUM(L126:V126)</f>
        <v>66</v>
      </c>
      <c r="E126" s="38"/>
      <c r="F126" s="53"/>
      <c r="G126" s="258"/>
      <c r="H126" s="258"/>
      <c r="I126" s="258"/>
      <c r="J126" s="224"/>
      <c r="K126" s="500"/>
      <c r="L126" s="289">
        <v>6</v>
      </c>
      <c r="M126" s="289">
        <v>6</v>
      </c>
      <c r="N126" s="290">
        <v>6</v>
      </c>
      <c r="O126" s="289">
        <v>6</v>
      </c>
      <c r="P126" s="289">
        <v>6</v>
      </c>
      <c r="Q126" s="289">
        <v>6</v>
      </c>
      <c r="R126" s="289">
        <v>6</v>
      </c>
      <c r="S126" s="290">
        <v>6</v>
      </c>
      <c r="T126" s="424">
        <v>6</v>
      </c>
      <c r="U126" s="246">
        <v>6</v>
      </c>
      <c r="V126" s="865">
        <v>6</v>
      </c>
      <c r="W126" s="246"/>
      <c r="X126" s="247"/>
      <c r="Y126" s="972">
        <f t="shared" si="13"/>
        <v>66</v>
      </c>
      <c r="Z126" s="972">
        <f t="shared" si="14"/>
        <v>0</v>
      </c>
    </row>
    <row r="127" spans="1:26" x14ac:dyDescent="0.2">
      <c r="A127" s="138"/>
      <c r="B127" s="138"/>
      <c r="C127" s="138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Y127" s="972">
        <f t="shared" si="13"/>
        <v>0</v>
      </c>
      <c r="Z127" s="972">
        <f t="shared" si="14"/>
        <v>0</v>
      </c>
    </row>
    <row r="128" spans="1:26" ht="25.5" customHeight="1" x14ac:dyDescent="0.2">
      <c r="A128" s="592"/>
      <c r="B128" s="374"/>
      <c r="C128" s="593" t="s">
        <v>582</v>
      </c>
      <c r="D128" s="586">
        <v>136</v>
      </c>
      <c r="E128" s="349"/>
      <c r="F128" s="349"/>
      <c r="G128" s="594"/>
      <c r="H128" s="594"/>
      <c r="I128" s="595">
        <f>SUM(I129:I130)</f>
        <v>34</v>
      </c>
      <c r="J128" s="588">
        <f t="shared" ref="J128:L128" si="20">SUM(J129:J130)</f>
        <v>34</v>
      </c>
      <c r="K128" s="587">
        <f t="shared" si="20"/>
        <v>34</v>
      </c>
      <c r="L128" s="589">
        <f t="shared" si="20"/>
        <v>34</v>
      </c>
      <c r="M128" s="589"/>
      <c r="N128" s="590"/>
      <c r="O128" s="589"/>
      <c r="P128" s="348"/>
      <c r="Q128" s="348"/>
      <c r="R128" s="348"/>
      <c r="S128" s="372"/>
      <c r="T128" s="596"/>
      <c r="U128" s="350"/>
      <c r="V128" s="454"/>
      <c r="W128" s="350"/>
      <c r="X128" s="351"/>
      <c r="Y128" s="972">
        <f t="shared" si="13"/>
        <v>136</v>
      </c>
      <c r="Z128" s="972">
        <f t="shared" si="14"/>
        <v>0</v>
      </c>
    </row>
    <row r="129" spans="1:26" ht="15" customHeight="1" x14ac:dyDescent="0.2">
      <c r="A129" s="597"/>
      <c r="B129" s="375"/>
      <c r="C129" s="629" t="s">
        <v>446</v>
      </c>
      <c r="D129" s="369">
        <f>SUM(D128-D130)</f>
        <v>95.2</v>
      </c>
      <c r="E129" s="354"/>
      <c r="F129" s="354"/>
      <c r="G129" s="599"/>
      <c r="H129" s="599"/>
      <c r="I129" s="599">
        <v>24</v>
      </c>
      <c r="J129" s="564">
        <v>24</v>
      </c>
      <c r="K129" s="378">
        <v>24</v>
      </c>
      <c r="L129" s="353">
        <v>23</v>
      </c>
      <c r="M129" s="353"/>
      <c r="N129" s="373"/>
      <c r="O129" s="353"/>
      <c r="P129" s="353"/>
      <c r="Q129" s="353"/>
      <c r="R129" s="353"/>
      <c r="S129" s="373"/>
      <c r="T129" s="600"/>
      <c r="U129" s="355"/>
      <c r="V129" s="455"/>
      <c r="W129" s="355"/>
      <c r="X129" s="356"/>
      <c r="Y129" s="972">
        <f t="shared" si="13"/>
        <v>95</v>
      </c>
      <c r="Z129" s="972">
        <f t="shared" si="14"/>
        <v>-0.20000000000000284</v>
      </c>
    </row>
    <row r="130" spans="1:26" ht="15" customHeight="1" x14ac:dyDescent="0.2">
      <c r="A130" s="597"/>
      <c r="B130" s="375"/>
      <c r="C130" s="629" t="s">
        <v>447</v>
      </c>
      <c r="D130" s="369">
        <f>SUM(D128*0.3)</f>
        <v>40.799999999999997</v>
      </c>
      <c r="E130" s="354"/>
      <c r="F130" s="354"/>
      <c r="G130" s="599"/>
      <c r="H130" s="599"/>
      <c r="I130" s="599">
        <v>10</v>
      </c>
      <c r="J130" s="564">
        <v>10</v>
      </c>
      <c r="K130" s="378">
        <v>10</v>
      </c>
      <c r="L130" s="353">
        <v>11</v>
      </c>
      <c r="M130" s="353"/>
      <c r="N130" s="373"/>
      <c r="O130" s="353"/>
      <c r="P130" s="353"/>
      <c r="Q130" s="353"/>
      <c r="R130" s="353"/>
      <c r="S130" s="373"/>
      <c r="T130" s="600"/>
      <c r="U130" s="355"/>
      <c r="V130" s="455"/>
      <c r="W130" s="355"/>
      <c r="X130" s="356"/>
      <c r="Y130" s="972">
        <f t="shared" si="13"/>
        <v>41</v>
      </c>
      <c r="Z130" s="972">
        <f t="shared" si="14"/>
        <v>0.20000000000000284</v>
      </c>
    </row>
    <row r="131" spans="1:26" ht="15" customHeight="1" x14ac:dyDescent="0.2">
      <c r="A131" s="597"/>
      <c r="B131" s="375"/>
      <c r="C131" s="598"/>
      <c r="D131" s="367"/>
      <c r="E131" s="354"/>
      <c r="F131" s="354"/>
      <c r="G131" s="599"/>
      <c r="H131" s="599"/>
      <c r="I131" s="599"/>
      <c r="J131" s="564"/>
      <c r="K131" s="378"/>
      <c r="L131" s="353"/>
      <c r="M131" s="353"/>
      <c r="N131" s="373"/>
      <c r="O131" s="353"/>
      <c r="P131" s="353"/>
      <c r="Q131" s="353"/>
      <c r="R131" s="353"/>
      <c r="S131" s="373"/>
      <c r="T131" s="600"/>
      <c r="U131" s="355"/>
      <c r="V131" s="455"/>
      <c r="W131" s="355"/>
      <c r="X131" s="356"/>
      <c r="Y131" s="972">
        <f t="shared" si="13"/>
        <v>0</v>
      </c>
      <c r="Z131" s="972">
        <f t="shared" si="14"/>
        <v>0</v>
      </c>
    </row>
    <row r="132" spans="1:26" ht="15" customHeight="1" x14ac:dyDescent="0.2">
      <c r="A132" s="601"/>
      <c r="B132" s="375"/>
      <c r="C132" s="610" t="s">
        <v>559</v>
      </c>
      <c r="D132" s="367"/>
      <c r="E132" s="354"/>
      <c r="F132" s="354"/>
      <c r="G132" s="599"/>
      <c r="H132" s="602"/>
      <c r="I132" s="602"/>
      <c r="J132" s="379"/>
      <c r="K132" s="603"/>
      <c r="L132" s="562"/>
      <c r="M132" s="562"/>
      <c r="N132" s="373"/>
      <c r="O132" s="562"/>
      <c r="P132" s="562"/>
      <c r="Q132" s="562"/>
      <c r="R132" s="562"/>
      <c r="S132" s="373"/>
      <c r="T132" s="604"/>
      <c r="U132" s="355"/>
      <c r="V132" s="455"/>
      <c r="W132" s="355"/>
      <c r="X132" s="356"/>
      <c r="Y132" s="972">
        <f t="shared" si="13"/>
        <v>0</v>
      </c>
      <c r="Z132" s="972">
        <f t="shared" si="14"/>
        <v>0</v>
      </c>
    </row>
    <row r="133" spans="1:26" ht="15" customHeight="1" x14ac:dyDescent="0.2">
      <c r="A133" s="601" t="s">
        <v>272</v>
      </c>
      <c r="B133" s="375" t="s">
        <v>448</v>
      </c>
      <c r="C133" s="605" t="s">
        <v>449</v>
      </c>
      <c r="D133" s="366">
        <v>120</v>
      </c>
      <c r="E133" s="354"/>
      <c r="F133" s="354"/>
      <c r="G133" s="599"/>
      <c r="H133" s="602"/>
      <c r="I133" s="602"/>
      <c r="J133" s="379"/>
      <c r="K133" s="603"/>
      <c r="L133" s="562"/>
      <c r="M133" s="562"/>
      <c r="N133" s="373"/>
      <c r="O133" s="562"/>
      <c r="P133" s="562"/>
      <c r="Q133" s="562"/>
      <c r="R133" s="562"/>
      <c r="S133" s="373"/>
      <c r="T133" s="604"/>
      <c r="U133" s="355"/>
      <c r="V133" s="455"/>
      <c r="W133" s="355"/>
      <c r="X133" s="356"/>
      <c r="Y133" s="972">
        <f t="shared" si="13"/>
        <v>0</v>
      </c>
      <c r="Z133" s="972">
        <f t="shared" si="14"/>
        <v>-120</v>
      </c>
    </row>
    <row r="134" spans="1:26" ht="15" customHeight="1" x14ac:dyDescent="0.2">
      <c r="A134" s="375" t="s">
        <v>272</v>
      </c>
      <c r="B134" s="976" t="s">
        <v>616</v>
      </c>
      <c r="C134" s="375" t="s">
        <v>284</v>
      </c>
      <c r="D134" s="366">
        <v>50</v>
      </c>
      <c r="E134" s="606"/>
      <c r="F134" s="354"/>
      <c r="G134" s="599"/>
      <c r="H134" s="602"/>
      <c r="I134" s="607"/>
      <c r="J134" s="379"/>
      <c r="K134" s="378"/>
      <c r="L134" s="562"/>
      <c r="M134" s="562"/>
      <c r="N134" s="608"/>
      <c r="O134" s="609"/>
      <c r="P134" s="353"/>
      <c r="Q134" s="353"/>
      <c r="R134" s="353"/>
      <c r="S134" s="608"/>
      <c r="T134" s="600"/>
      <c r="U134" s="355"/>
      <c r="V134" s="455"/>
      <c r="W134" s="355"/>
      <c r="X134" s="356"/>
      <c r="Y134" s="972">
        <f t="shared" ref="Y134:Y138" si="21">SUM(E134:V134)</f>
        <v>0</v>
      </c>
      <c r="Z134" s="972">
        <f t="shared" ref="Z134:Z138" si="22">SUM(Y134-D134)</f>
        <v>-50</v>
      </c>
    </row>
    <row r="135" spans="1:26" ht="15" customHeight="1" x14ac:dyDescent="0.2">
      <c r="A135" s="375" t="s">
        <v>558</v>
      </c>
      <c r="B135" s="976" t="s">
        <v>557</v>
      </c>
      <c r="C135" s="375" t="s">
        <v>560</v>
      </c>
      <c r="D135" s="366">
        <v>89</v>
      </c>
      <c r="E135" s="354"/>
      <c r="F135" s="354"/>
      <c r="G135" s="599"/>
      <c r="H135" s="602"/>
      <c r="I135" s="599"/>
      <c r="J135" s="379"/>
      <c r="K135" s="378"/>
      <c r="L135" s="562"/>
      <c r="M135" s="562"/>
      <c r="N135" s="373"/>
      <c r="O135" s="353"/>
      <c r="P135" s="353"/>
      <c r="Q135" s="353"/>
      <c r="R135" s="353"/>
      <c r="S135" s="373"/>
      <c r="T135" s="604"/>
      <c r="U135" s="355"/>
      <c r="V135" s="455"/>
      <c r="W135" s="355"/>
      <c r="X135" s="356"/>
      <c r="Y135" s="972">
        <f t="shared" si="21"/>
        <v>0</v>
      </c>
      <c r="Z135" s="972">
        <f t="shared" si="22"/>
        <v>-89</v>
      </c>
    </row>
    <row r="136" spans="1:26" ht="15" customHeight="1" x14ac:dyDescent="0.2">
      <c r="A136" s="375" t="s">
        <v>272</v>
      </c>
      <c r="B136" s="976"/>
      <c r="C136" s="375" t="s">
        <v>330</v>
      </c>
      <c r="D136" s="366" t="s">
        <v>450</v>
      </c>
      <c r="E136" s="354"/>
      <c r="F136" s="354"/>
      <c r="G136" s="599"/>
      <c r="H136" s="602"/>
      <c r="I136" s="599"/>
      <c r="J136" s="564"/>
      <c r="K136" s="378"/>
      <c r="L136" s="562"/>
      <c r="M136" s="562"/>
      <c r="N136" s="373"/>
      <c r="O136" s="353"/>
      <c r="P136" s="353"/>
      <c r="Q136" s="353"/>
      <c r="R136" s="353"/>
      <c r="S136" s="373"/>
      <c r="T136" s="600"/>
      <c r="U136" s="355"/>
      <c r="V136" s="455"/>
      <c r="W136" s="355"/>
      <c r="X136" s="356"/>
      <c r="Y136" s="972">
        <f t="shared" si="21"/>
        <v>0</v>
      </c>
      <c r="Z136" s="972" t="e">
        <f t="shared" si="22"/>
        <v>#VALUE!</v>
      </c>
    </row>
    <row r="137" spans="1:26" ht="15" customHeight="1" x14ac:dyDescent="0.2">
      <c r="A137" s="375" t="s">
        <v>272</v>
      </c>
      <c r="B137" s="976"/>
      <c r="C137" s="375" t="s">
        <v>331</v>
      </c>
      <c r="D137" s="366" t="s">
        <v>450</v>
      </c>
      <c r="E137" s="354"/>
      <c r="F137" s="354"/>
      <c r="G137" s="599"/>
      <c r="H137" s="602"/>
      <c r="I137" s="599"/>
      <c r="J137" s="564"/>
      <c r="K137" s="378"/>
      <c r="L137" s="562"/>
      <c r="M137" s="562"/>
      <c r="N137" s="373"/>
      <c r="O137" s="353"/>
      <c r="P137" s="353"/>
      <c r="Q137" s="353"/>
      <c r="R137" s="353"/>
      <c r="S137" s="373"/>
      <c r="T137" s="600"/>
      <c r="U137" s="355"/>
      <c r="V137" s="455"/>
      <c r="W137" s="355"/>
      <c r="X137" s="356"/>
      <c r="Y137" s="972">
        <f t="shared" si="21"/>
        <v>0</v>
      </c>
      <c r="Z137" s="972" t="e">
        <f t="shared" si="22"/>
        <v>#VALUE!</v>
      </c>
    </row>
    <row r="138" spans="1:26" ht="24.75" customHeight="1" x14ac:dyDescent="0.2">
      <c r="A138" s="572"/>
      <c r="B138" s="977"/>
      <c r="C138" s="882" t="s">
        <v>376</v>
      </c>
      <c r="D138" s="565"/>
      <c r="E138" s="879"/>
      <c r="F138" s="879"/>
      <c r="G138" s="880"/>
      <c r="H138" s="880"/>
      <c r="I138" s="880"/>
      <c r="J138" s="566"/>
      <c r="K138" s="567"/>
      <c r="L138" s="568"/>
      <c r="M138" s="568"/>
      <c r="N138" s="881"/>
      <c r="O138" s="568"/>
      <c r="P138" s="568"/>
      <c r="Q138" s="568"/>
      <c r="R138" s="568"/>
      <c r="S138" s="881"/>
      <c r="T138" s="877"/>
      <c r="U138" s="874"/>
      <c r="V138" s="984"/>
      <c r="W138" s="874"/>
      <c r="X138" s="878"/>
      <c r="Y138" s="972">
        <f t="shared" si="21"/>
        <v>0</v>
      </c>
      <c r="Z138" s="972">
        <f t="shared" si="22"/>
        <v>0</v>
      </c>
    </row>
  </sheetData>
  <mergeCells count="1">
    <mergeCell ref="G1:K1"/>
  </mergeCells>
  <phoneticPr fontId="1" type="noConversion"/>
  <pageMargins left="0.75" right="0.75" top="1" bottom="1" header="0.5" footer="0.5"/>
  <pageSetup paperSize="8" scale="74" fitToHeight="2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topLeftCell="C1" zoomScale="80" zoomScaleNormal="80" workbookViewId="0">
      <selection activeCell="D5" sqref="D5:V5"/>
    </sheetView>
  </sheetViews>
  <sheetFormatPr defaultRowHeight="12" x14ac:dyDescent="0.2"/>
  <cols>
    <col min="1" max="1" width="9.85546875" style="8" customWidth="1"/>
    <col min="2" max="2" width="12.42578125" style="496" customWidth="1"/>
    <col min="3" max="3" width="43.5703125" style="496" customWidth="1"/>
    <col min="4" max="7" width="9.140625" style="497"/>
    <col min="8" max="8" width="9.140625" style="498"/>
    <col min="9" max="19" width="9.140625" style="497"/>
    <col min="20" max="24" width="9.140625" style="8"/>
    <col min="25" max="25" width="7.7109375" style="8" bestFit="1" customWidth="1"/>
    <col min="26" max="26" width="8" style="8" bestFit="1" customWidth="1"/>
    <col min="27" max="16384" width="9.140625" style="8"/>
  </cols>
  <sheetData>
    <row r="1" spans="1:26" s="9" customFormat="1" ht="15" customHeight="1" x14ac:dyDescent="0.2">
      <c r="B1" s="248"/>
      <c r="C1" s="248"/>
      <c r="D1" s="459"/>
      <c r="E1" s="460"/>
      <c r="F1" s="559"/>
      <c r="G1" s="1009" t="s">
        <v>312</v>
      </c>
      <c r="H1" s="1009"/>
      <c r="I1" s="1009"/>
      <c r="J1" s="1009"/>
      <c r="K1" s="1009"/>
      <c r="L1" s="459"/>
      <c r="M1" s="459"/>
      <c r="N1" s="459"/>
      <c r="O1" s="459"/>
      <c r="P1" s="459"/>
      <c r="Q1" s="459"/>
      <c r="R1" s="459"/>
      <c r="S1" s="459"/>
    </row>
    <row r="2" spans="1:26" ht="15" customHeight="1" x14ac:dyDescent="0.2">
      <c r="A2" s="461" t="s">
        <v>56</v>
      </c>
      <c r="B2" s="11" t="s">
        <v>10</v>
      </c>
      <c r="C2" s="251" t="s">
        <v>5</v>
      </c>
      <c r="D2" s="252" t="s">
        <v>11</v>
      </c>
      <c r="E2" s="13" t="s">
        <v>12</v>
      </c>
      <c r="F2" s="13" t="s">
        <v>13</v>
      </c>
      <c r="G2" s="254" t="s">
        <v>14</v>
      </c>
      <c r="H2" s="254" t="s">
        <v>15</v>
      </c>
      <c r="I2" s="255" t="s">
        <v>16</v>
      </c>
      <c r="J2" s="16" t="s">
        <v>17</v>
      </c>
      <c r="K2" s="14" t="s">
        <v>18</v>
      </c>
      <c r="L2" s="17" t="s">
        <v>19</v>
      </c>
      <c r="M2" s="17" t="s">
        <v>20</v>
      </c>
      <c r="N2" s="18" t="s">
        <v>21</v>
      </c>
      <c r="O2" s="17" t="s">
        <v>22</v>
      </c>
      <c r="P2" s="17" t="s">
        <v>23</v>
      </c>
      <c r="Q2" s="17" t="s">
        <v>24</v>
      </c>
      <c r="R2" s="17" t="s">
        <v>25</v>
      </c>
      <c r="S2" s="18" t="s">
        <v>26</v>
      </c>
      <c r="T2" s="19" t="s">
        <v>172</v>
      </c>
      <c r="U2" s="17" t="s">
        <v>173</v>
      </c>
      <c r="V2" s="439" t="s">
        <v>174</v>
      </c>
      <c r="W2" s="17" t="s">
        <v>175</v>
      </c>
      <c r="X2" s="18" t="s">
        <v>177</v>
      </c>
      <c r="Y2" s="971" t="s">
        <v>581</v>
      </c>
      <c r="Z2" s="971" t="s">
        <v>573</v>
      </c>
    </row>
    <row r="3" spans="1:26" ht="15" customHeight="1" x14ac:dyDescent="0.2">
      <c r="A3" s="462"/>
      <c r="B3" s="20"/>
      <c r="C3" s="256"/>
      <c r="D3" s="199"/>
      <c r="E3" s="257"/>
      <c r="F3" s="257"/>
      <c r="G3" s="258"/>
      <c r="H3" s="258"/>
      <c r="I3" s="259"/>
      <c r="J3" s="260"/>
      <c r="K3" s="39"/>
      <c r="L3" s="41"/>
      <c r="M3" s="41"/>
      <c r="N3" s="78"/>
      <c r="O3" s="41"/>
      <c r="P3" s="41"/>
      <c r="Q3" s="41"/>
      <c r="R3" s="41"/>
      <c r="S3" s="28"/>
      <c r="T3" s="463"/>
      <c r="U3" s="464"/>
      <c r="V3" s="985"/>
      <c r="W3" s="464"/>
      <c r="X3" s="465"/>
    </row>
    <row r="4" spans="1:26" s="466" customFormat="1" ht="15" customHeight="1" x14ac:dyDescent="0.2">
      <c r="A4" s="59"/>
      <c r="B4" s="59"/>
      <c r="C4" s="467" t="s">
        <v>187</v>
      </c>
      <c r="D4" s="611">
        <f t="shared" ref="D4:V4" si="0">SUM(D26+D31+D19+D23+D46+D47+D49+D39+D15+D48+D43+D35)</f>
        <v>876.75</v>
      </c>
      <c r="E4" s="832">
        <f t="shared" si="0"/>
        <v>44</v>
      </c>
      <c r="F4" s="832">
        <f t="shared" si="0"/>
        <v>42</v>
      </c>
      <c r="G4" s="833">
        <f t="shared" si="0"/>
        <v>36</v>
      </c>
      <c r="H4" s="833">
        <f t="shared" si="0"/>
        <v>62</v>
      </c>
      <c r="I4" s="833">
        <f t="shared" si="0"/>
        <v>112.5</v>
      </c>
      <c r="J4" s="834">
        <f t="shared" si="0"/>
        <v>74.5</v>
      </c>
      <c r="K4" s="835">
        <f t="shared" si="0"/>
        <v>63.5</v>
      </c>
      <c r="L4" s="403">
        <f t="shared" si="0"/>
        <v>77.5</v>
      </c>
      <c r="M4" s="403">
        <f t="shared" si="0"/>
        <v>74</v>
      </c>
      <c r="N4" s="404">
        <f t="shared" si="0"/>
        <v>39</v>
      </c>
      <c r="O4" s="403">
        <f t="shared" si="0"/>
        <v>39</v>
      </c>
      <c r="P4" s="403">
        <f t="shared" si="0"/>
        <v>39</v>
      </c>
      <c r="Q4" s="403">
        <f t="shared" si="0"/>
        <v>29</v>
      </c>
      <c r="R4" s="403">
        <f t="shared" si="0"/>
        <v>29</v>
      </c>
      <c r="S4" s="404">
        <f t="shared" si="0"/>
        <v>29</v>
      </c>
      <c r="T4" s="663">
        <f t="shared" si="0"/>
        <v>29</v>
      </c>
      <c r="U4" s="403">
        <f t="shared" si="0"/>
        <v>29</v>
      </c>
      <c r="V4" s="869">
        <f t="shared" si="0"/>
        <v>29</v>
      </c>
      <c r="W4" s="403"/>
      <c r="X4" s="329"/>
      <c r="Y4" s="992">
        <f>SUM(E4:V4)</f>
        <v>877</v>
      </c>
      <c r="Z4" s="993">
        <f t="shared" ref="Z4:Z11" si="1">SUM(Y4)-D4</f>
        <v>0.25</v>
      </c>
    </row>
    <row r="5" spans="1:26" s="466" customFormat="1" ht="15" customHeight="1" x14ac:dyDescent="0.2">
      <c r="A5" s="29"/>
      <c r="B5" s="29"/>
      <c r="C5" s="467" t="s">
        <v>188</v>
      </c>
      <c r="D5" s="396">
        <f t="shared" ref="D5:V5" si="2">SUM(D10+D24+D32+D20+D40+D16+D44)+D36</f>
        <v>151.25</v>
      </c>
      <c r="E5" s="832">
        <f t="shared" si="2"/>
        <v>20</v>
      </c>
      <c r="F5" s="832">
        <f t="shared" si="2"/>
        <v>0</v>
      </c>
      <c r="G5" s="833">
        <f t="shared" si="2"/>
        <v>0</v>
      </c>
      <c r="H5" s="833">
        <f t="shared" si="2"/>
        <v>13</v>
      </c>
      <c r="I5" s="833">
        <f t="shared" si="2"/>
        <v>39.5</v>
      </c>
      <c r="J5" s="836">
        <f t="shared" si="2"/>
        <v>18.5</v>
      </c>
      <c r="K5" s="835">
        <f t="shared" si="2"/>
        <v>12.5</v>
      </c>
      <c r="L5" s="403">
        <f t="shared" si="2"/>
        <v>16.5</v>
      </c>
      <c r="M5" s="403">
        <f t="shared" si="2"/>
        <v>16</v>
      </c>
      <c r="N5" s="404">
        <f t="shared" si="2"/>
        <v>5</v>
      </c>
      <c r="O5" s="403">
        <f t="shared" si="2"/>
        <v>5</v>
      </c>
      <c r="P5" s="403">
        <f t="shared" si="2"/>
        <v>5</v>
      </c>
      <c r="Q5" s="403">
        <f t="shared" si="2"/>
        <v>0</v>
      </c>
      <c r="R5" s="403">
        <f t="shared" si="2"/>
        <v>0</v>
      </c>
      <c r="S5" s="404">
        <f t="shared" si="2"/>
        <v>0</v>
      </c>
      <c r="T5" s="663">
        <f t="shared" si="2"/>
        <v>0</v>
      </c>
      <c r="U5" s="403">
        <f t="shared" si="2"/>
        <v>0</v>
      </c>
      <c r="V5" s="869">
        <f t="shared" si="2"/>
        <v>0</v>
      </c>
      <c r="W5" s="403"/>
      <c r="X5" s="329"/>
      <c r="Y5" s="992">
        <f t="shared" ref="Y5:Y49" si="3">SUM(E5:V5)</f>
        <v>151</v>
      </c>
      <c r="Z5" s="993">
        <f t="shared" si="1"/>
        <v>-0.25</v>
      </c>
    </row>
    <row r="6" spans="1:26" s="466" customFormat="1" ht="15" customHeight="1" x14ac:dyDescent="0.2">
      <c r="A6" s="29"/>
      <c r="B6" s="29"/>
      <c r="C6" s="468" t="s">
        <v>144</v>
      </c>
      <c r="D6" s="539">
        <f>SUM(D4:D5)</f>
        <v>1028</v>
      </c>
      <c r="E6" s="837">
        <f t="shared" ref="E6:V6" si="4">SUM(E4:E5)</f>
        <v>64</v>
      </c>
      <c r="F6" s="837">
        <f t="shared" si="4"/>
        <v>42</v>
      </c>
      <c r="G6" s="838">
        <f t="shared" si="4"/>
        <v>36</v>
      </c>
      <c r="H6" s="838">
        <f t="shared" si="4"/>
        <v>75</v>
      </c>
      <c r="I6" s="838">
        <f t="shared" si="4"/>
        <v>152</v>
      </c>
      <c r="J6" s="839">
        <f t="shared" si="4"/>
        <v>93</v>
      </c>
      <c r="K6" s="840">
        <f t="shared" si="4"/>
        <v>76</v>
      </c>
      <c r="L6" s="418">
        <f t="shared" si="4"/>
        <v>94</v>
      </c>
      <c r="M6" s="418">
        <f t="shared" si="4"/>
        <v>90</v>
      </c>
      <c r="N6" s="841">
        <f t="shared" si="4"/>
        <v>44</v>
      </c>
      <c r="O6" s="418">
        <f t="shared" si="4"/>
        <v>44</v>
      </c>
      <c r="P6" s="418">
        <f t="shared" si="4"/>
        <v>44</v>
      </c>
      <c r="Q6" s="418">
        <f t="shared" si="4"/>
        <v>29</v>
      </c>
      <c r="R6" s="418">
        <f t="shared" si="4"/>
        <v>29</v>
      </c>
      <c r="S6" s="841">
        <f t="shared" si="4"/>
        <v>29</v>
      </c>
      <c r="T6" s="417">
        <f t="shared" si="4"/>
        <v>29</v>
      </c>
      <c r="U6" s="418">
        <f t="shared" si="4"/>
        <v>29</v>
      </c>
      <c r="V6" s="870">
        <f t="shared" si="4"/>
        <v>29</v>
      </c>
      <c r="W6" s="418"/>
      <c r="X6" s="307"/>
      <c r="Y6" s="992">
        <f t="shared" si="3"/>
        <v>1028</v>
      </c>
      <c r="Z6" s="993">
        <f t="shared" si="1"/>
        <v>0</v>
      </c>
    </row>
    <row r="7" spans="1:26" s="466" customFormat="1" ht="15" customHeight="1" x14ac:dyDescent="0.2">
      <c r="A7" s="29"/>
      <c r="B7" s="29"/>
      <c r="C7" s="20" t="s">
        <v>27</v>
      </c>
      <c r="D7" s="90"/>
      <c r="E7" s="842">
        <v>64</v>
      </c>
      <c r="F7" s="920">
        <f t="shared" ref="F7:S7" si="5">SUM(E7+F6)</f>
        <v>106</v>
      </c>
      <c r="G7" s="843">
        <f t="shared" si="5"/>
        <v>142</v>
      </c>
      <c r="H7" s="843">
        <f t="shared" si="5"/>
        <v>217</v>
      </c>
      <c r="I7" s="844">
        <f t="shared" si="5"/>
        <v>369</v>
      </c>
      <c r="J7" s="845">
        <f t="shared" si="5"/>
        <v>462</v>
      </c>
      <c r="K7" s="845">
        <f t="shared" si="5"/>
        <v>538</v>
      </c>
      <c r="L7" s="533">
        <f t="shared" si="5"/>
        <v>632</v>
      </c>
      <c r="M7" s="533">
        <f t="shared" si="5"/>
        <v>722</v>
      </c>
      <c r="N7" s="533">
        <f t="shared" si="5"/>
        <v>766</v>
      </c>
      <c r="O7" s="846">
        <f t="shared" si="5"/>
        <v>810</v>
      </c>
      <c r="P7" s="533">
        <f t="shared" si="5"/>
        <v>854</v>
      </c>
      <c r="Q7" s="533">
        <f t="shared" si="5"/>
        <v>883</v>
      </c>
      <c r="R7" s="533">
        <f t="shared" si="5"/>
        <v>912</v>
      </c>
      <c r="S7" s="847">
        <f t="shared" si="5"/>
        <v>941</v>
      </c>
      <c r="T7" s="666">
        <f t="shared" ref="T7" si="6">SUM(S7+T6)</f>
        <v>970</v>
      </c>
      <c r="U7" s="533">
        <f t="shared" ref="U7" si="7">SUM(T7+U6)</f>
        <v>999</v>
      </c>
      <c r="V7" s="871">
        <f t="shared" ref="V7" si="8">SUM(U7+V6)</f>
        <v>1028</v>
      </c>
      <c r="W7" s="533"/>
      <c r="X7" s="46"/>
      <c r="Y7" s="992">
        <f t="shared" si="3"/>
        <v>11415</v>
      </c>
      <c r="Z7" s="993">
        <f t="shared" si="1"/>
        <v>11415</v>
      </c>
    </row>
    <row r="8" spans="1:26" s="466" customFormat="1" ht="15" customHeight="1" x14ac:dyDescent="0.2">
      <c r="A8" s="29"/>
      <c r="B8" s="29"/>
      <c r="C8" s="47"/>
      <c r="D8" s="90"/>
      <c r="E8" s="53"/>
      <c r="F8" s="53"/>
      <c r="G8" s="258"/>
      <c r="H8" s="258"/>
      <c r="I8" s="258"/>
      <c r="J8" s="224"/>
      <c r="K8" s="39"/>
      <c r="L8" s="41"/>
      <c r="M8" s="41"/>
      <c r="N8" s="78"/>
      <c r="O8" s="41"/>
      <c r="P8" s="41"/>
      <c r="Q8" s="41"/>
      <c r="R8" s="41"/>
      <c r="S8" s="78"/>
      <c r="T8" s="471"/>
      <c r="U8" s="472"/>
      <c r="V8" s="982"/>
      <c r="W8" s="473"/>
      <c r="X8" s="474"/>
      <c r="Y8" s="992">
        <f t="shared" si="3"/>
        <v>0</v>
      </c>
      <c r="Z8" s="993">
        <f t="shared" si="1"/>
        <v>0</v>
      </c>
    </row>
    <row r="9" spans="1:26" s="466" customFormat="1" ht="15" customHeight="1" x14ac:dyDescent="0.2">
      <c r="A9" s="29"/>
      <c r="B9" s="308"/>
      <c r="C9" s="20" t="s">
        <v>116</v>
      </c>
      <c r="D9" s="199">
        <f>SUM(D10:D10)</f>
        <v>20</v>
      </c>
      <c r="E9" s="38">
        <f>SUM(E10:E10)</f>
        <v>20</v>
      </c>
      <c r="F9" s="53"/>
      <c r="G9" s="258"/>
      <c r="H9" s="258"/>
      <c r="I9" s="258"/>
      <c r="J9" s="91"/>
      <c r="K9" s="65"/>
      <c r="L9" s="76"/>
      <c r="M9" s="76"/>
      <c r="N9" s="75"/>
      <c r="O9" s="76"/>
      <c r="P9" s="76"/>
      <c r="Q9" s="76"/>
      <c r="R9" s="76"/>
      <c r="S9" s="75"/>
      <c r="T9" s="471"/>
      <c r="U9" s="472"/>
      <c r="V9" s="982"/>
      <c r="W9" s="473"/>
      <c r="X9" s="474"/>
      <c r="Y9" s="992">
        <f t="shared" si="3"/>
        <v>20</v>
      </c>
      <c r="Z9" s="993">
        <f t="shared" si="1"/>
        <v>0</v>
      </c>
    </row>
    <row r="10" spans="1:26" s="466" customFormat="1" ht="15" customHeight="1" x14ac:dyDescent="0.2">
      <c r="A10" s="29" t="s">
        <v>341</v>
      </c>
      <c r="B10" s="29" t="s">
        <v>132</v>
      </c>
      <c r="C10" s="29" t="s">
        <v>472</v>
      </c>
      <c r="D10" s="90">
        <v>20</v>
      </c>
      <c r="E10" s="69">
        <v>20</v>
      </c>
      <c r="F10" s="71"/>
      <c r="G10" s="282"/>
      <c r="H10" s="282"/>
      <c r="I10" s="286"/>
      <c r="J10" s="65"/>
      <c r="K10" s="65"/>
      <c r="L10" s="76"/>
      <c r="M10" s="76"/>
      <c r="N10" s="75"/>
      <c r="O10" s="76"/>
      <c r="P10" s="76"/>
      <c r="Q10" s="76"/>
      <c r="R10" s="76"/>
      <c r="S10" s="75"/>
      <c r="T10" s="471"/>
      <c r="U10" s="472"/>
      <c r="V10" s="982"/>
      <c r="W10" s="473"/>
      <c r="X10" s="474"/>
      <c r="Y10" s="992">
        <f t="shared" si="3"/>
        <v>20</v>
      </c>
      <c r="Z10" s="993">
        <f t="shared" si="1"/>
        <v>0</v>
      </c>
    </row>
    <row r="11" spans="1:26" s="466" customFormat="1" ht="15" customHeight="1" x14ac:dyDescent="0.2">
      <c r="A11" s="29"/>
      <c r="B11" s="29"/>
      <c r="C11" s="29"/>
      <c r="D11" s="90"/>
      <c r="E11" s="69"/>
      <c r="F11" s="71"/>
      <c r="G11" s="282"/>
      <c r="H11" s="282"/>
      <c r="I11" s="292"/>
      <c r="J11" s="65"/>
      <c r="K11" s="65"/>
      <c r="L11" s="76"/>
      <c r="M11" s="76"/>
      <c r="N11" s="77"/>
      <c r="O11" s="76"/>
      <c r="P11" s="76"/>
      <c r="Q11" s="76"/>
      <c r="R11" s="76"/>
      <c r="S11" s="77"/>
      <c r="T11" s="471"/>
      <c r="U11" s="472"/>
      <c r="V11" s="982"/>
      <c r="W11" s="473"/>
      <c r="X11" s="474"/>
      <c r="Y11" s="992">
        <f t="shared" si="3"/>
        <v>0</v>
      </c>
      <c r="Z11" s="993">
        <f t="shared" si="1"/>
        <v>0</v>
      </c>
    </row>
    <row r="12" spans="1:26" s="619" customFormat="1" ht="15" customHeight="1" x14ac:dyDescent="0.2">
      <c r="A12" s="147"/>
      <c r="B12" s="147"/>
      <c r="C12" s="612" t="s">
        <v>29</v>
      </c>
      <c r="D12" s="22">
        <f>SUM(D14+D18+D26+D22)</f>
        <v>138</v>
      </c>
      <c r="E12" s="129"/>
      <c r="F12" s="127"/>
      <c r="G12" s="24"/>
      <c r="H12" s="24">
        <f>SUM(H14+H18+H26+H22)</f>
        <v>39</v>
      </c>
      <c r="I12" s="24">
        <f>SUM(I14+I18+I26+I22)</f>
        <v>61</v>
      </c>
      <c r="J12" s="206">
        <f>SUM(J14+J18+J26+J22)</f>
        <v>17</v>
      </c>
      <c r="K12" s="24"/>
      <c r="L12" s="127">
        <f>SUM(L14+L18+L26+L22)</f>
        <v>11</v>
      </c>
      <c r="M12" s="127">
        <f>SUM(M14+M18+M26+M22)</f>
        <v>10</v>
      </c>
      <c r="N12" s="614"/>
      <c r="O12" s="104"/>
      <c r="P12" s="104"/>
      <c r="Q12" s="104"/>
      <c r="R12" s="104"/>
      <c r="S12" s="614"/>
      <c r="T12" s="615"/>
      <c r="U12" s="616"/>
      <c r="V12" s="986"/>
      <c r="W12" s="617"/>
      <c r="X12" s="618"/>
      <c r="Y12" s="992">
        <f t="shared" si="3"/>
        <v>138</v>
      </c>
      <c r="Z12" s="993">
        <f>SUM(Y12)-D12</f>
        <v>0</v>
      </c>
    </row>
    <row r="13" spans="1:26" s="619" customFormat="1" ht="15" customHeight="1" x14ac:dyDescent="0.2">
      <c r="A13" s="81"/>
      <c r="B13" s="81"/>
      <c r="C13" s="613"/>
      <c r="D13" s="37"/>
      <c r="E13" s="38"/>
      <c r="F13" s="53"/>
      <c r="G13" s="39"/>
      <c r="H13" s="39"/>
      <c r="I13" s="65"/>
      <c r="J13" s="91"/>
      <c r="K13" s="65"/>
      <c r="L13" s="71"/>
      <c r="M13" s="71"/>
      <c r="N13" s="101"/>
      <c r="O13" s="71"/>
      <c r="P13" s="71"/>
      <c r="Q13" s="71"/>
      <c r="R13" s="71"/>
      <c r="S13" s="101"/>
      <c r="T13" s="620"/>
      <c r="U13" s="621"/>
      <c r="V13" s="987"/>
      <c r="W13" s="622"/>
      <c r="X13" s="623"/>
      <c r="Y13" s="992">
        <f t="shared" si="3"/>
        <v>0</v>
      </c>
      <c r="Z13" s="993">
        <f t="shared" ref="Z13:Z49" si="9">SUM(Y13)-D13</f>
        <v>0</v>
      </c>
    </row>
    <row r="14" spans="1:26" s="619" customFormat="1" ht="15" customHeight="1" x14ac:dyDescent="0.2">
      <c r="A14" s="81" t="s">
        <v>540</v>
      </c>
      <c r="B14" s="81" t="s">
        <v>459</v>
      </c>
      <c r="C14" s="613" t="s">
        <v>271</v>
      </c>
      <c r="D14" s="37">
        <v>47</v>
      </c>
      <c r="E14" s="69"/>
      <c r="F14" s="71"/>
      <c r="G14" s="39"/>
      <c r="H14" s="39">
        <f>SUM(H15:H16)</f>
        <v>22</v>
      </c>
      <c r="I14" s="39">
        <v>25</v>
      </c>
      <c r="J14" s="91"/>
      <c r="K14" s="65"/>
      <c r="L14" s="71"/>
      <c r="M14" s="71"/>
      <c r="N14" s="86"/>
      <c r="O14" s="71"/>
      <c r="P14" s="71"/>
      <c r="Q14" s="71"/>
      <c r="R14" s="71"/>
      <c r="S14" s="86"/>
      <c r="T14" s="624"/>
      <c r="U14" s="621"/>
      <c r="V14" s="987"/>
      <c r="W14" s="622"/>
      <c r="X14" s="623"/>
      <c r="Y14" s="992">
        <f t="shared" si="3"/>
        <v>47</v>
      </c>
      <c r="Z14" s="993">
        <f t="shared" si="9"/>
        <v>0</v>
      </c>
    </row>
    <row r="15" spans="1:26" s="619" customFormat="1" ht="15" customHeight="1" x14ac:dyDescent="0.2">
      <c r="A15" s="111"/>
      <c r="B15" s="111"/>
      <c r="C15" s="81" t="s">
        <v>269</v>
      </c>
      <c r="D15" s="63">
        <v>30</v>
      </c>
      <c r="E15" s="69"/>
      <c r="F15" s="71"/>
      <c r="G15" s="65"/>
      <c r="H15" s="65">
        <v>15</v>
      </c>
      <c r="I15" s="65">
        <v>15</v>
      </c>
      <c r="J15" s="218"/>
      <c r="K15" s="65"/>
      <c r="L15" s="71"/>
      <c r="M15" s="71"/>
      <c r="N15" s="101"/>
      <c r="O15" s="71"/>
      <c r="P15" s="71"/>
      <c r="Q15" s="71"/>
      <c r="R15" s="71"/>
      <c r="S15" s="101"/>
      <c r="T15" s="624"/>
      <c r="U15" s="621"/>
      <c r="V15" s="987"/>
      <c r="W15" s="622"/>
      <c r="X15" s="623"/>
      <c r="Y15" s="992">
        <f t="shared" si="3"/>
        <v>30</v>
      </c>
      <c r="Z15" s="993">
        <f t="shared" si="9"/>
        <v>0</v>
      </c>
    </row>
    <row r="16" spans="1:26" s="619" customFormat="1" ht="15" customHeight="1" x14ac:dyDescent="0.2">
      <c r="A16" s="111"/>
      <c r="B16" s="111"/>
      <c r="C16" s="81" t="s">
        <v>270</v>
      </c>
      <c r="D16" s="63">
        <v>17</v>
      </c>
      <c r="E16" s="69"/>
      <c r="F16" s="71"/>
      <c r="G16" s="65"/>
      <c r="H16" s="65">
        <v>7</v>
      </c>
      <c r="I16" s="65">
        <v>10</v>
      </c>
      <c r="J16" s="218"/>
      <c r="K16" s="65"/>
      <c r="L16" s="71"/>
      <c r="M16" s="71"/>
      <c r="N16" s="101"/>
      <c r="O16" s="71"/>
      <c r="P16" s="71"/>
      <c r="Q16" s="71"/>
      <c r="R16" s="71"/>
      <c r="S16" s="101"/>
      <c r="T16" s="624"/>
      <c r="U16" s="621"/>
      <c r="V16" s="987"/>
      <c r="W16" s="622"/>
      <c r="X16" s="623"/>
      <c r="Y16" s="992">
        <f t="shared" si="3"/>
        <v>17</v>
      </c>
      <c r="Z16" s="993">
        <f t="shared" si="9"/>
        <v>0</v>
      </c>
    </row>
    <row r="17" spans="1:26" s="619" customFormat="1" ht="15" customHeight="1" x14ac:dyDescent="0.2">
      <c r="A17" s="111"/>
      <c r="B17" s="111"/>
      <c r="C17" s="111"/>
      <c r="D17" s="63"/>
      <c r="E17" s="69"/>
      <c r="F17" s="71"/>
      <c r="G17" s="65"/>
      <c r="H17" s="65"/>
      <c r="I17" s="65"/>
      <c r="J17" s="218"/>
      <c r="K17" s="65"/>
      <c r="L17" s="71"/>
      <c r="M17" s="71"/>
      <c r="N17" s="101"/>
      <c r="O17" s="71"/>
      <c r="P17" s="71"/>
      <c r="Q17" s="71"/>
      <c r="R17" s="71"/>
      <c r="S17" s="101"/>
      <c r="T17" s="624"/>
      <c r="U17" s="621"/>
      <c r="V17" s="987"/>
      <c r="W17" s="622"/>
      <c r="X17" s="623"/>
      <c r="Y17" s="992">
        <f t="shared" si="3"/>
        <v>0</v>
      </c>
      <c r="Z17" s="993">
        <f t="shared" si="9"/>
        <v>0</v>
      </c>
    </row>
    <row r="18" spans="1:26" s="619" customFormat="1" ht="15" customHeight="1" x14ac:dyDescent="0.2">
      <c r="A18" s="81" t="s">
        <v>112</v>
      </c>
      <c r="B18" s="81" t="s">
        <v>458</v>
      </c>
      <c r="C18" s="613" t="s">
        <v>460</v>
      </c>
      <c r="D18" s="37">
        <f>SUM(D19:D20)</f>
        <v>35</v>
      </c>
      <c r="E18" s="38"/>
      <c r="F18" s="53"/>
      <c r="G18" s="39"/>
      <c r="H18" s="39">
        <f>SUM(H19:H20)</f>
        <v>17</v>
      </c>
      <c r="I18" s="39">
        <v>18</v>
      </c>
      <c r="J18" s="224"/>
      <c r="K18" s="39"/>
      <c r="L18" s="71"/>
      <c r="M18" s="71"/>
      <c r="N18" s="86"/>
      <c r="O18" s="71"/>
      <c r="P18" s="71"/>
      <c r="Q18" s="71"/>
      <c r="R18" s="71"/>
      <c r="S18" s="86"/>
      <c r="T18" s="624"/>
      <c r="U18" s="621"/>
      <c r="V18" s="987"/>
      <c r="W18" s="622"/>
      <c r="X18" s="623"/>
      <c r="Y18" s="992">
        <f t="shared" si="3"/>
        <v>35</v>
      </c>
      <c r="Z18" s="993">
        <f t="shared" si="9"/>
        <v>0</v>
      </c>
    </row>
    <row r="19" spans="1:26" s="619" customFormat="1" ht="15" customHeight="1" x14ac:dyDescent="0.2">
      <c r="A19" s="111"/>
      <c r="B19" s="111"/>
      <c r="C19" s="81" t="s">
        <v>262</v>
      </c>
      <c r="D19" s="63">
        <v>22</v>
      </c>
      <c r="E19" s="69"/>
      <c r="F19" s="71"/>
      <c r="G19" s="65"/>
      <c r="H19" s="65">
        <v>11</v>
      </c>
      <c r="I19" s="65">
        <v>11</v>
      </c>
      <c r="J19" s="218"/>
      <c r="K19" s="65"/>
      <c r="L19" s="71"/>
      <c r="M19" s="71"/>
      <c r="N19" s="101"/>
      <c r="O19" s="71"/>
      <c r="P19" s="71"/>
      <c r="Q19" s="71"/>
      <c r="R19" s="71"/>
      <c r="S19" s="101"/>
      <c r="T19" s="624"/>
      <c r="U19" s="621"/>
      <c r="V19" s="987"/>
      <c r="W19" s="622"/>
      <c r="X19" s="623"/>
      <c r="Y19" s="992">
        <f t="shared" si="3"/>
        <v>22</v>
      </c>
      <c r="Z19" s="993">
        <f t="shared" si="9"/>
        <v>0</v>
      </c>
    </row>
    <row r="20" spans="1:26" s="619" customFormat="1" ht="15" customHeight="1" x14ac:dyDescent="0.2">
      <c r="A20" s="111"/>
      <c r="B20" s="111"/>
      <c r="C20" s="81" t="s">
        <v>263</v>
      </c>
      <c r="D20" s="63">
        <v>13</v>
      </c>
      <c r="E20" s="69"/>
      <c r="F20" s="71"/>
      <c r="G20" s="65"/>
      <c r="H20" s="65">
        <v>6</v>
      </c>
      <c r="I20" s="65">
        <v>7</v>
      </c>
      <c r="J20" s="218"/>
      <c r="K20" s="65"/>
      <c r="L20" s="71"/>
      <c r="M20" s="71"/>
      <c r="N20" s="101"/>
      <c r="O20" s="71"/>
      <c r="P20" s="71"/>
      <c r="Q20" s="71"/>
      <c r="R20" s="71"/>
      <c r="S20" s="101"/>
      <c r="T20" s="624"/>
      <c r="U20" s="621"/>
      <c r="V20" s="987"/>
      <c r="W20" s="622"/>
      <c r="X20" s="623"/>
      <c r="Y20" s="992">
        <f t="shared" si="3"/>
        <v>13</v>
      </c>
      <c r="Z20" s="993">
        <f t="shared" si="9"/>
        <v>0</v>
      </c>
    </row>
    <row r="21" spans="1:26" s="619" customFormat="1" ht="15" customHeight="1" x14ac:dyDescent="0.2">
      <c r="A21" s="111"/>
      <c r="B21" s="111"/>
      <c r="C21" s="111"/>
      <c r="D21" s="63"/>
      <c r="E21" s="69"/>
      <c r="F21" s="71"/>
      <c r="G21" s="65"/>
      <c r="H21" s="65"/>
      <c r="I21" s="65"/>
      <c r="J21" s="218"/>
      <c r="K21" s="65"/>
      <c r="L21" s="53"/>
      <c r="M21" s="53"/>
      <c r="N21" s="101"/>
      <c r="O21" s="71"/>
      <c r="P21" s="71"/>
      <c r="Q21" s="71"/>
      <c r="R21" s="71"/>
      <c r="S21" s="101"/>
      <c r="T21" s="624"/>
      <c r="U21" s="621"/>
      <c r="V21" s="987"/>
      <c r="W21" s="622"/>
      <c r="X21" s="623"/>
      <c r="Y21" s="992">
        <f t="shared" si="3"/>
        <v>0</v>
      </c>
      <c r="Z21" s="993">
        <f t="shared" si="9"/>
        <v>0</v>
      </c>
    </row>
    <row r="22" spans="1:26" s="619" customFormat="1" ht="15" customHeight="1" x14ac:dyDescent="0.2">
      <c r="A22" s="111" t="s">
        <v>525</v>
      </c>
      <c r="B22" s="111" t="s">
        <v>475</v>
      </c>
      <c r="C22" s="921" t="s">
        <v>476</v>
      </c>
      <c r="D22" s="61">
        <v>35</v>
      </c>
      <c r="E22" s="69"/>
      <c r="F22" s="71"/>
      <c r="G22" s="65"/>
      <c r="H22" s="39"/>
      <c r="I22" s="39">
        <f>SUM(I23:I24)</f>
        <v>18</v>
      </c>
      <c r="J22" s="340">
        <v>17</v>
      </c>
      <c r="K22" s="65"/>
      <c r="L22" s="53"/>
      <c r="M22" s="53"/>
      <c r="N22" s="101"/>
      <c r="O22" s="71"/>
      <c r="P22" s="71"/>
      <c r="Q22" s="71"/>
      <c r="R22" s="71"/>
      <c r="S22" s="101"/>
      <c r="T22" s="624"/>
      <c r="U22" s="621"/>
      <c r="V22" s="987"/>
      <c r="W22" s="622"/>
      <c r="X22" s="623"/>
      <c r="Y22" s="992">
        <f t="shared" si="3"/>
        <v>35</v>
      </c>
      <c r="Z22" s="993">
        <f t="shared" si="9"/>
        <v>0</v>
      </c>
    </row>
    <row r="23" spans="1:26" s="619" customFormat="1" ht="15" customHeight="1" x14ac:dyDescent="0.2">
      <c r="A23" s="111"/>
      <c r="B23" s="111"/>
      <c r="C23" s="111" t="s">
        <v>473</v>
      </c>
      <c r="D23" s="108">
        <f>SUM(D22-D24)</f>
        <v>22.75</v>
      </c>
      <c r="E23" s="69"/>
      <c r="F23" s="71"/>
      <c r="G23" s="65"/>
      <c r="H23" s="65"/>
      <c r="I23" s="65">
        <v>12</v>
      </c>
      <c r="J23" s="218">
        <v>11</v>
      </c>
      <c r="K23" s="65"/>
      <c r="L23" s="53"/>
      <c r="M23" s="53"/>
      <c r="N23" s="101"/>
      <c r="O23" s="71"/>
      <c r="P23" s="71"/>
      <c r="Q23" s="71"/>
      <c r="R23" s="71"/>
      <c r="S23" s="101"/>
      <c r="T23" s="624"/>
      <c r="U23" s="621"/>
      <c r="V23" s="987"/>
      <c r="W23" s="622"/>
      <c r="X23" s="623"/>
      <c r="Y23" s="992">
        <f t="shared" si="3"/>
        <v>23</v>
      </c>
      <c r="Z23" s="993">
        <f t="shared" si="9"/>
        <v>0.25</v>
      </c>
    </row>
    <row r="24" spans="1:26" s="619" customFormat="1" ht="15" customHeight="1" x14ac:dyDescent="0.2">
      <c r="A24" s="111"/>
      <c r="B24" s="111"/>
      <c r="C24" s="111" t="s">
        <v>474</v>
      </c>
      <c r="D24" s="108">
        <f>SUM(D22*0.35)</f>
        <v>12.25</v>
      </c>
      <c r="E24" s="69"/>
      <c r="F24" s="71"/>
      <c r="G24" s="65"/>
      <c r="H24" s="65"/>
      <c r="I24" s="65">
        <v>6</v>
      </c>
      <c r="J24" s="218">
        <v>6</v>
      </c>
      <c r="K24" s="65"/>
      <c r="L24" s="53"/>
      <c r="M24" s="53"/>
      <c r="N24" s="101"/>
      <c r="O24" s="71"/>
      <c r="P24" s="71"/>
      <c r="Q24" s="71"/>
      <c r="R24" s="71"/>
      <c r="S24" s="101"/>
      <c r="T24" s="624"/>
      <c r="U24" s="621"/>
      <c r="V24" s="987"/>
      <c r="W24" s="622"/>
      <c r="X24" s="623"/>
      <c r="Y24" s="992">
        <f t="shared" si="3"/>
        <v>12</v>
      </c>
      <c r="Z24" s="993">
        <f t="shared" si="9"/>
        <v>-0.25</v>
      </c>
    </row>
    <row r="25" spans="1:26" s="619" customFormat="1" ht="15" customHeight="1" x14ac:dyDescent="0.2">
      <c r="A25" s="111"/>
      <c r="B25" s="111"/>
      <c r="C25" s="111"/>
      <c r="D25" s="108"/>
      <c r="E25" s="69"/>
      <c r="F25" s="71"/>
      <c r="G25" s="65"/>
      <c r="H25" s="65"/>
      <c r="I25" s="65"/>
      <c r="J25" s="218"/>
      <c r="K25" s="65"/>
      <c r="L25" s="53"/>
      <c r="M25" s="53"/>
      <c r="N25" s="101"/>
      <c r="O25" s="71"/>
      <c r="P25" s="71"/>
      <c r="Q25" s="71"/>
      <c r="R25" s="71"/>
      <c r="S25" s="101"/>
      <c r="T25" s="624"/>
      <c r="U25" s="621"/>
      <c r="V25" s="987"/>
      <c r="W25" s="622"/>
      <c r="X25" s="623"/>
      <c r="Y25" s="992">
        <f t="shared" si="3"/>
        <v>0</v>
      </c>
      <c r="Z25" s="993">
        <f t="shared" si="9"/>
        <v>0</v>
      </c>
    </row>
    <row r="26" spans="1:26" s="619" customFormat="1" ht="15" customHeight="1" x14ac:dyDescent="0.2">
      <c r="A26" s="111" t="s">
        <v>536</v>
      </c>
      <c r="B26" s="81" t="s">
        <v>8</v>
      </c>
      <c r="C26" s="613" t="s">
        <v>140</v>
      </c>
      <c r="D26" s="37">
        <v>21</v>
      </c>
      <c r="E26" s="69"/>
      <c r="F26" s="71"/>
      <c r="G26" s="65"/>
      <c r="H26" s="65"/>
      <c r="I26" s="65"/>
      <c r="J26" s="218"/>
      <c r="K26" s="65"/>
      <c r="L26" s="53">
        <v>11</v>
      </c>
      <c r="M26" s="53">
        <v>10</v>
      </c>
      <c r="N26" s="101"/>
      <c r="O26" s="71"/>
      <c r="P26" s="71"/>
      <c r="Q26" s="71"/>
      <c r="R26" s="71"/>
      <c r="S26" s="101"/>
      <c r="T26" s="624"/>
      <c r="U26" s="621"/>
      <c r="V26" s="987"/>
      <c r="W26" s="622"/>
      <c r="X26" s="623"/>
      <c r="Y26" s="992">
        <f t="shared" si="3"/>
        <v>21</v>
      </c>
      <c r="Z26" s="993">
        <f t="shared" si="9"/>
        <v>0</v>
      </c>
    </row>
    <row r="27" spans="1:26" s="619" customFormat="1" ht="15" customHeight="1" x14ac:dyDescent="0.2">
      <c r="A27" s="81"/>
      <c r="B27" s="81"/>
      <c r="C27" s="81"/>
      <c r="D27" s="68"/>
      <c r="E27" s="69"/>
      <c r="F27" s="71"/>
      <c r="G27" s="65"/>
      <c r="H27" s="65"/>
      <c r="I27" s="65"/>
      <c r="J27" s="91"/>
      <c r="K27" s="65"/>
      <c r="L27" s="71"/>
      <c r="M27" s="71"/>
      <c r="N27" s="101"/>
      <c r="O27" s="71"/>
      <c r="P27" s="71"/>
      <c r="Q27" s="71"/>
      <c r="R27" s="71"/>
      <c r="S27" s="101"/>
      <c r="T27" s="620"/>
      <c r="U27" s="621"/>
      <c r="V27" s="987"/>
      <c r="W27" s="622"/>
      <c r="X27" s="623"/>
      <c r="Y27" s="992">
        <f t="shared" si="3"/>
        <v>0</v>
      </c>
      <c r="Z27" s="993">
        <f t="shared" si="9"/>
        <v>0</v>
      </c>
    </row>
    <row r="28" spans="1:26" s="466" customFormat="1" ht="15" customHeight="1" x14ac:dyDescent="0.2">
      <c r="A28" s="148"/>
      <c r="B28" s="148"/>
      <c r="C28" s="475" t="s">
        <v>480</v>
      </c>
      <c r="D28" s="205"/>
      <c r="E28" s="480"/>
      <c r="F28" s="127"/>
      <c r="G28" s="395"/>
      <c r="H28" s="395"/>
      <c r="I28" s="295"/>
      <c r="J28" s="220"/>
      <c r="K28" s="136"/>
      <c r="L28" s="105"/>
      <c r="M28" s="105"/>
      <c r="N28" s="143"/>
      <c r="O28" s="105"/>
      <c r="P28" s="105"/>
      <c r="Q28" s="105"/>
      <c r="R28" s="105"/>
      <c r="S28" s="143"/>
      <c r="T28" s="476"/>
      <c r="U28" s="477"/>
      <c r="V28" s="988"/>
      <c r="W28" s="478"/>
      <c r="X28" s="479"/>
      <c r="Y28" s="992">
        <f t="shared" si="3"/>
        <v>0</v>
      </c>
      <c r="Z28" s="993">
        <f t="shared" si="9"/>
        <v>0</v>
      </c>
    </row>
    <row r="29" spans="1:26" s="466" customFormat="1" ht="15" customHeight="1" x14ac:dyDescent="0.2">
      <c r="A29" s="59"/>
      <c r="B29" s="59"/>
      <c r="C29" s="60"/>
      <c r="D29" s="338"/>
      <c r="E29" s="69"/>
      <c r="F29" s="53"/>
      <c r="G29" s="258"/>
      <c r="H29" s="258"/>
      <c r="I29" s="292"/>
      <c r="J29" s="65"/>
      <c r="K29" s="65"/>
      <c r="L29" s="76"/>
      <c r="M29" s="76"/>
      <c r="N29" s="77"/>
      <c r="O29" s="76"/>
      <c r="P29" s="76"/>
      <c r="Q29" s="76"/>
      <c r="R29" s="76"/>
      <c r="S29" s="77"/>
      <c r="T29" s="471"/>
      <c r="U29" s="472"/>
      <c r="V29" s="982"/>
      <c r="W29" s="473"/>
      <c r="X29" s="474"/>
      <c r="Y29" s="992">
        <f t="shared" si="3"/>
        <v>0</v>
      </c>
      <c r="Z29" s="993">
        <f t="shared" si="9"/>
        <v>0</v>
      </c>
    </row>
    <row r="30" spans="1:26" s="484" customFormat="1" ht="15" customHeight="1" x14ac:dyDescent="0.2">
      <c r="A30" s="29" t="s">
        <v>111</v>
      </c>
      <c r="B30" s="29" t="s">
        <v>54</v>
      </c>
      <c r="C30" s="20" t="s">
        <v>461</v>
      </c>
      <c r="D30" s="199">
        <v>28</v>
      </c>
      <c r="E30" s="38"/>
      <c r="F30" s="53"/>
      <c r="G30" s="258"/>
      <c r="H30" s="258"/>
      <c r="I30" s="481"/>
      <c r="J30" s="39"/>
      <c r="K30" s="39"/>
      <c r="L30" s="41">
        <v>14</v>
      </c>
      <c r="M30" s="41">
        <v>14</v>
      </c>
      <c r="N30" s="78"/>
      <c r="O30" s="41"/>
      <c r="P30" s="41"/>
      <c r="Q30" s="41"/>
      <c r="R30" s="41"/>
      <c r="S30" s="78"/>
      <c r="T30" s="482"/>
      <c r="U30" s="483"/>
      <c r="V30" s="442"/>
      <c r="W30" s="45"/>
      <c r="X30" s="46"/>
      <c r="Y30" s="992">
        <f t="shared" si="3"/>
        <v>28</v>
      </c>
      <c r="Z30" s="993">
        <f t="shared" si="9"/>
        <v>0</v>
      </c>
    </row>
    <row r="31" spans="1:26" s="484" customFormat="1" ht="15" customHeight="1" x14ac:dyDescent="0.2">
      <c r="A31" s="59"/>
      <c r="B31" s="59"/>
      <c r="C31" s="29" t="s">
        <v>260</v>
      </c>
      <c r="D31" s="211">
        <v>19</v>
      </c>
      <c r="E31" s="38"/>
      <c r="F31" s="53"/>
      <c r="G31" s="282"/>
      <c r="H31" s="282"/>
      <c r="I31" s="481"/>
      <c r="J31" s="39"/>
      <c r="K31" s="39"/>
      <c r="L31" s="76">
        <v>10</v>
      </c>
      <c r="M31" s="76">
        <v>9</v>
      </c>
      <c r="N31" s="43"/>
      <c r="O31" s="41"/>
      <c r="P31" s="41"/>
      <c r="Q31" s="41"/>
      <c r="R31" s="41"/>
      <c r="S31" s="43"/>
      <c r="T31" s="482"/>
      <c r="U31" s="483"/>
      <c r="V31" s="442"/>
      <c r="W31" s="45"/>
      <c r="X31" s="46"/>
      <c r="Y31" s="992">
        <f t="shared" si="3"/>
        <v>19</v>
      </c>
      <c r="Z31" s="993">
        <f t="shared" si="9"/>
        <v>0</v>
      </c>
    </row>
    <row r="32" spans="1:26" s="466" customFormat="1" ht="15" customHeight="1" x14ac:dyDescent="0.2">
      <c r="A32" s="59"/>
      <c r="B32" s="59"/>
      <c r="C32" s="29" t="s">
        <v>261</v>
      </c>
      <c r="D32" s="211">
        <v>9</v>
      </c>
      <c r="E32" s="69"/>
      <c r="F32" s="71"/>
      <c r="G32" s="282"/>
      <c r="H32" s="282"/>
      <c r="I32" s="292"/>
      <c r="J32" s="65"/>
      <c r="K32" s="65"/>
      <c r="L32" s="76">
        <v>4</v>
      </c>
      <c r="M32" s="76">
        <v>5</v>
      </c>
      <c r="N32" s="77"/>
      <c r="O32" s="76"/>
      <c r="P32" s="76"/>
      <c r="Q32" s="76"/>
      <c r="R32" s="76"/>
      <c r="S32" s="77"/>
      <c r="T32" s="471"/>
      <c r="U32" s="472"/>
      <c r="V32" s="982"/>
      <c r="W32" s="473"/>
      <c r="X32" s="474"/>
      <c r="Y32" s="992">
        <f t="shared" si="3"/>
        <v>9</v>
      </c>
      <c r="Z32" s="993">
        <f t="shared" si="9"/>
        <v>0</v>
      </c>
    </row>
    <row r="33" spans="1:26" s="466" customFormat="1" ht="15" customHeight="1" x14ac:dyDescent="0.2">
      <c r="A33" s="59"/>
      <c r="B33" s="59"/>
      <c r="C33" s="59"/>
      <c r="D33" s="211"/>
      <c r="E33" s="69"/>
      <c r="F33" s="71"/>
      <c r="G33" s="282"/>
      <c r="H33" s="282"/>
      <c r="I33" s="292"/>
      <c r="J33" s="65"/>
      <c r="K33" s="65"/>
      <c r="L33" s="76"/>
      <c r="M33" s="76"/>
      <c r="N33" s="77"/>
      <c r="O33" s="76"/>
      <c r="P33" s="76"/>
      <c r="Q33" s="76"/>
      <c r="R33" s="76"/>
      <c r="S33" s="77"/>
      <c r="T33" s="471"/>
      <c r="U33" s="472"/>
      <c r="V33" s="982"/>
      <c r="W33" s="473"/>
      <c r="X33" s="474"/>
      <c r="Y33" s="992">
        <f t="shared" si="3"/>
        <v>0</v>
      </c>
      <c r="Z33" s="993">
        <f t="shared" si="9"/>
        <v>0</v>
      </c>
    </row>
    <row r="34" spans="1:26" s="466" customFormat="1" ht="15" customHeight="1" x14ac:dyDescent="0.2">
      <c r="A34" s="59" t="s">
        <v>533</v>
      </c>
      <c r="B34" s="59" t="s">
        <v>522</v>
      </c>
      <c r="C34" s="60" t="s">
        <v>477</v>
      </c>
      <c r="D34" s="338">
        <v>15</v>
      </c>
      <c r="E34" s="69"/>
      <c r="F34" s="71"/>
      <c r="G34" s="282"/>
      <c r="H34" s="282"/>
      <c r="I34" s="481">
        <v>15</v>
      </c>
      <c r="J34" s="65"/>
      <c r="K34" s="65"/>
      <c r="L34" s="76"/>
      <c r="M34" s="76"/>
      <c r="N34" s="77"/>
      <c r="O34" s="76"/>
      <c r="P34" s="76"/>
      <c r="Q34" s="76"/>
      <c r="R34" s="76"/>
      <c r="S34" s="77"/>
      <c r="T34" s="471"/>
      <c r="U34" s="472"/>
      <c r="V34" s="982"/>
      <c r="W34" s="473"/>
      <c r="X34" s="474"/>
      <c r="Y34" s="992">
        <f t="shared" si="3"/>
        <v>15</v>
      </c>
      <c r="Z34" s="993">
        <f t="shared" si="9"/>
        <v>0</v>
      </c>
    </row>
    <row r="35" spans="1:26" s="466" customFormat="1" ht="15" customHeight="1" x14ac:dyDescent="0.2">
      <c r="A35" s="59"/>
      <c r="B35" s="59"/>
      <c r="C35" s="59" t="s">
        <v>478</v>
      </c>
      <c r="D35" s="211">
        <v>11</v>
      </c>
      <c r="E35" s="69"/>
      <c r="F35" s="71"/>
      <c r="G35" s="282"/>
      <c r="H35" s="282"/>
      <c r="I35" s="292">
        <v>11</v>
      </c>
      <c r="J35" s="65"/>
      <c r="K35" s="65"/>
      <c r="L35" s="76"/>
      <c r="M35" s="76"/>
      <c r="N35" s="77"/>
      <c r="O35" s="76"/>
      <c r="P35" s="76"/>
      <c r="Q35" s="76"/>
      <c r="R35" s="76"/>
      <c r="S35" s="77"/>
      <c r="T35" s="471"/>
      <c r="U35" s="472"/>
      <c r="V35" s="982"/>
      <c r="W35" s="473"/>
      <c r="X35" s="474"/>
      <c r="Y35" s="992">
        <f t="shared" si="3"/>
        <v>11</v>
      </c>
      <c r="Z35" s="993">
        <f t="shared" si="9"/>
        <v>0</v>
      </c>
    </row>
    <row r="36" spans="1:26" s="466" customFormat="1" ht="15" customHeight="1" x14ac:dyDescent="0.2">
      <c r="A36" s="59"/>
      <c r="B36" s="59"/>
      <c r="C36" s="59" t="s">
        <v>479</v>
      </c>
      <c r="D36" s="211">
        <v>4</v>
      </c>
      <c r="E36" s="69"/>
      <c r="F36" s="71"/>
      <c r="G36" s="282"/>
      <c r="H36" s="282"/>
      <c r="I36" s="292">
        <v>4</v>
      </c>
      <c r="J36" s="65"/>
      <c r="K36" s="65"/>
      <c r="L36" s="76"/>
      <c r="M36" s="76"/>
      <c r="N36" s="77"/>
      <c r="O36" s="76"/>
      <c r="P36" s="76"/>
      <c r="Q36" s="76"/>
      <c r="R36" s="76"/>
      <c r="S36" s="77"/>
      <c r="T36" s="471"/>
      <c r="U36" s="472"/>
      <c r="V36" s="982"/>
      <c r="W36" s="473"/>
      <c r="X36" s="474"/>
      <c r="Y36" s="992">
        <f t="shared" si="3"/>
        <v>4</v>
      </c>
      <c r="Z36" s="993">
        <f t="shared" si="9"/>
        <v>0</v>
      </c>
    </row>
    <row r="37" spans="1:26" s="466" customFormat="1" ht="15" customHeight="1" x14ac:dyDescent="0.2">
      <c r="A37" s="59"/>
      <c r="B37" s="59"/>
      <c r="C37" s="59"/>
      <c r="D37" s="211"/>
      <c r="E37" s="69"/>
      <c r="F37" s="71"/>
      <c r="G37" s="282"/>
      <c r="H37" s="282"/>
      <c r="I37" s="292"/>
      <c r="J37" s="65"/>
      <c r="K37" s="65"/>
      <c r="L37" s="76"/>
      <c r="M37" s="76"/>
      <c r="N37" s="77"/>
      <c r="O37" s="76"/>
      <c r="P37" s="76"/>
      <c r="Q37" s="76"/>
      <c r="R37" s="76"/>
      <c r="S37" s="77"/>
      <c r="T37" s="471"/>
      <c r="U37" s="472"/>
      <c r="V37" s="982"/>
      <c r="W37" s="473"/>
      <c r="X37" s="474"/>
      <c r="Y37" s="992">
        <f t="shared" si="3"/>
        <v>0</v>
      </c>
      <c r="Z37" s="993">
        <f t="shared" si="9"/>
        <v>0</v>
      </c>
    </row>
    <row r="38" spans="1:26" s="485" customFormat="1" ht="12.75" customHeight="1" x14ac:dyDescent="0.2">
      <c r="A38" s="374"/>
      <c r="B38" s="374"/>
      <c r="C38" s="630" t="s">
        <v>537</v>
      </c>
      <c r="D38" s="551">
        <f>SUM(200)-D22-D30-D34</f>
        <v>122</v>
      </c>
      <c r="E38" s="631"/>
      <c r="F38" s="631"/>
      <c r="G38" s="595"/>
      <c r="H38" s="595"/>
      <c r="I38" s="587">
        <v>25</v>
      </c>
      <c r="J38" s="588">
        <v>25</v>
      </c>
      <c r="K38" s="587">
        <v>25</v>
      </c>
      <c r="L38" s="589">
        <v>25</v>
      </c>
      <c r="M38" s="589">
        <v>22</v>
      </c>
      <c r="N38" s="1145"/>
      <c r="O38" s="1147"/>
      <c r="P38" s="1148"/>
      <c r="Q38" s="589"/>
      <c r="R38" s="589"/>
      <c r="S38" s="590"/>
      <c r="T38" s="632"/>
      <c r="U38" s="633"/>
      <c r="V38" s="989"/>
      <c r="W38" s="634"/>
      <c r="X38" s="635"/>
      <c r="Y38" s="992">
        <f t="shared" si="3"/>
        <v>122</v>
      </c>
      <c r="Z38" s="993">
        <f t="shared" si="9"/>
        <v>0</v>
      </c>
    </row>
    <row r="39" spans="1:26" s="486" customFormat="1" ht="15" customHeight="1" x14ac:dyDescent="0.2">
      <c r="A39" s="527"/>
      <c r="B39" s="375"/>
      <c r="C39" s="629" t="s">
        <v>264</v>
      </c>
      <c r="D39" s="360">
        <f>SUM(D38-D40)</f>
        <v>86</v>
      </c>
      <c r="E39" s="636"/>
      <c r="F39" s="354"/>
      <c r="G39" s="599"/>
      <c r="H39" s="599"/>
      <c r="I39" s="384">
        <f t="shared" ref="I39:L39" si="10">SUM(I38-I40)</f>
        <v>17.5</v>
      </c>
      <c r="J39" s="385">
        <f t="shared" si="10"/>
        <v>17.5</v>
      </c>
      <c r="K39" s="384">
        <f t="shared" si="10"/>
        <v>17.5</v>
      </c>
      <c r="L39" s="363">
        <f t="shared" si="10"/>
        <v>17.5</v>
      </c>
      <c r="M39" s="363">
        <v>16</v>
      </c>
      <c r="N39" s="1146"/>
      <c r="Q39" s="360"/>
      <c r="R39" s="353"/>
      <c r="S39" s="373"/>
      <c r="T39" s="637"/>
      <c r="U39" s="638"/>
      <c r="V39" s="990"/>
      <c r="W39" s="639"/>
      <c r="X39" s="640"/>
      <c r="Y39" s="992">
        <f t="shared" si="3"/>
        <v>86</v>
      </c>
      <c r="Z39" s="993">
        <f t="shared" si="9"/>
        <v>0</v>
      </c>
    </row>
    <row r="40" spans="1:26" s="9" customFormat="1" ht="15" customHeight="1" x14ac:dyDescent="0.2">
      <c r="A40" s="891"/>
      <c r="B40" s="641"/>
      <c r="C40" s="629" t="s">
        <v>265</v>
      </c>
      <c r="D40" s="360">
        <v>36</v>
      </c>
      <c r="E40" s="642"/>
      <c r="F40" s="643"/>
      <c r="G40" s="644"/>
      <c r="H40" s="644"/>
      <c r="I40" s="1143">
        <f t="shared" ref="I40:L40" si="11">SUM(I38*0.3)</f>
        <v>7.5</v>
      </c>
      <c r="J40" s="1144">
        <f t="shared" si="11"/>
        <v>7.5</v>
      </c>
      <c r="K40" s="1143">
        <f t="shared" si="11"/>
        <v>7.5</v>
      </c>
      <c r="L40" s="646">
        <f t="shared" si="11"/>
        <v>7.5</v>
      </c>
      <c r="M40" s="646">
        <v>6</v>
      </c>
      <c r="N40" s="10"/>
      <c r="Q40" s="646"/>
      <c r="R40" s="645"/>
      <c r="S40" s="647"/>
      <c r="T40" s="355"/>
      <c r="U40" s="355"/>
      <c r="V40" s="455"/>
      <c r="W40" s="355"/>
      <c r="X40" s="356"/>
      <c r="Y40" s="992">
        <f t="shared" si="3"/>
        <v>36</v>
      </c>
      <c r="Z40" s="993">
        <f t="shared" si="9"/>
        <v>0</v>
      </c>
    </row>
    <row r="41" spans="1:26" s="9" customFormat="1" ht="15" customHeight="1" x14ac:dyDescent="0.2">
      <c r="A41" s="891"/>
      <c r="B41" s="641"/>
      <c r="C41" s="629"/>
      <c r="D41" s="366"/>
      <c r="E41" s="645"/>
      <c r="F41" s="643"/>
      <c r="G41" s="644"/>
      <c r="H41" s="644"/>
      <c r="I41" s="644"/>
      <c r="J41" s="648"/>
      <c r="K41" s="644"/>
      <c r="L41" s="645"/>
      <c r="M41" s="645"/>
      <c r="N41" s="647"/>
      <c r="O41" s="645"/>
      <c r="P41" s="645"/>
      <c r="Q41" s="645"/>
      <c r="R41" s="645"/>
      <c r="S41" s="647"/>
      <c r="T41" s="355"/>
      <c r="U41" s="355"/>
      <c r="V41" s="455"/>
      <c r="W41" s="355"/>
      <c r="X41" s="356"/>
      <c r="Y41" s="992">
        <f t="shared" si="3"/>
        <v>0</v>
      </c>
      <c r="Z41" s="993">
        <f t="shared" si="9"/>
        <v>0</v>
      </c>
    </row>
    <row r="42" spans="1:26" s="9" customFormat="1" ht="15" customHeight="1" x14ac:dyDescent="0.2">
      <c r="A42" s="891"/>
      <c r="B42" s="641"/>
      <c r="C42" s="649" t="s">
        <v>538</v>
      </c>
      <c r="D42" s="367">
        <f>SUM(D43:D44)</f>
        <v>120</v>
      </c>
      <c r="E42" s="645"/>
      <c r="F42" s="643"/>
      <c r="G42" s="644"/>
      <c r="H42" s="644"/>
      <c r="I42" s="380">
        <v>15</v>
      </c>
      <c r="J42" s="530">
        <v>15</v>
      </c>
      <c r="K42" s="380">
        <v>15</v>
      </c>
      <c r="L42" s="344">
        <v>15</v>
      </c>
      <c r="M42" s="344">
        <v>15</v>
      </c>
      <c r="N42" s="370">
        <v>15</v>
      </c>
      <c r="O42" s="344">
        <v>15</v>
      </c>
      <c r="P42" s="344">
        <v>15</v>
      </c>
      <c r="Q42" s="645"/>
      <c r="R42" s="645"/>
      <c r="S42" s="647"/>
      <c r="T42" s="355"/>
      <c r="U42" s="355"/>
      <c r="V42" s="455"/>
      <c r="W42" s="355"/>
      <c r="X42" s="356"/>
      <c r="Y42" s="992">
        <f t="shared" si="3"/>
        <v>120</v>
      </c>
      <c r="Z42" s="993">
        <f t="shared" si="9"/>
        <v>0</v>
      </c>
    </row>
    <row r="43" spans="1:26" s="9" customFormat="1" ht="15" customHeight="1" x14ac:dyDescent="0.2">
      <c r="A43" s="891"/>
      <c r="B43" s="641"/>
      <c r="C43" s="629" t="s">
        <v>332</v>
      </c>
      <c r="D43" s="366">
        <v>80</v>
      </c>
      <c r="E43" s="645"/>
      <c r="F43" s="643"/>
      <c r="G43" s="644"/>
      <c r="H43" s="644"/>
      <c r="I43" s="384">
        <v>10</v>
      </c>
      <c r="J43" s="564">
        <v>10</v>
      </c>
      <c r="K43" s="378">
        <v>10</v>
      </c>
      <c r="L43" s="353">
        <v>10</v>
      </c>
      <c r="M43" s="353">
        <v>10</v>
      </c>
      <c r="N43" s="373">
        <v>10</v>
      </c>
      <c r="O43" s="353">
        <v>10</v>
      </c>
      <c r="P43" s="353">
        <v>10</v>
      </c>
      <c r="Q43" s="646"/>
      <c r="R43" s="645"/>
      <c r="S43" s="647"/>
      <c r="T43" s="355"/>
      <c r="U43" s="355"/>
      <c r="V43" s="455"/>
      <c r="W43" s="355"/>
      <c r="X43" s="356"/>
      <c r="Y43" s="992">
        <f t="shared" si="3"/>
        <v>80</v>
      </c>
      <c r="Z43" s="993">
        <f t="shared" si="9"/>
        <v>0</v>
      </c>
    </row>
    <row r="44" spans="1:26" s="9" customFormat="1" ht="15" customHeight="1" x14ac:dyDescent="0.2">
      <c r="A44" s="891"/>
      <c r="B44" s="641"/>
      <c r="C44" s="629" t="s">
        <v>333</v>
      </c>
      <c r="D44" s="366">
        <v>40</v>
      </c>
      <c r="E44" s="645"/>
      <c r="F44" s="643"/>
      <c r="G44" s="644"/>
      <c r="H44" s="644"/>
      <c r="I44" s="384">
        <v>5</v>
      </c>
      <c r="J44" s="578">
        <v>5</v>
      </c>
      <c r="K44" s="384">
        <v>5</v>
      </c>
      <c r="L44" s="363">
        <v>5</v>
      </c>
      <c r="M44" s="363">
        <v>5</v>
      </c>
      <c r="N44" s="561">
        <v>5</v>
      </c>
      <c r="O44" s="363">
        <v>5</v>
      </c>
      <c r="P44" s="363">
        <v>5</v>
      </c>
      <c r="Q44" s="646"/>
      <c r="R44" s="645"/>
      <c r="S44" s="647"/>
      <c r="T44" s="355"/>
      <c r="U44" s="355"/>
      <c r="V44" s="455"/>
      <c r="W44" s="355"/>
      <c r="X44" s="356"/>
      <c r="Y44" s="992">
        <f t="shared" si="3"/>
        <v>40</v>
      </c>
      <c r="Z44" s="993">
        <f t="shared" si="9"/>
        <v>0</v>
      </c>
    </row>
    <row r="45" spans="1:26" s="466" customFormat="1" ht="15" customHeight="1" x14ac:dyDescent="0.2">
      <c r="A45" s="59"/>
      <c r="B45" s="29"/>
      <c r="C45" s="29"/>
      <c r="D45" s="90"/>
      <c r="E45" s="69"/>
      <c r="F45" s="71"/>
      <c r="G45" s="282"/>
      <c r="H45" s="282"/>
      <c r="I45" s="282"/>
      <c r="J45" s="91"/>
      <c r="K45" s="65"/>
      <c r="L45" s="76"/>
      <c r="M45" s="76"/>
      <c r="N45" s="75"/>
      <c r="O45" s="76"/>
      <c r="P45" s="76"/>
      <c r="Q45" s="76"/>
      <c r="R45" s="76"/>
      <c r="S45" s="75"/>
      <c r="T45" s="471"/>
      <c r="U45" s="472"/>
      <c r="V45" s="982"/>
      <c r="W45" s="473"/>
      <c r="X45" s="474"/>
      <c r="Y45" s="992">
        <f t="shared" si="3"/>
        <v>0</v>
      </c>
      <c r="Z45" s="993">
        <f t="shared" si="9"/>
        <v>0</v>
      </c>
    </row>
    <row r="46" spans="1:26" s="466" customFormat="1" ht="15" customHeight="1" x14ac:dyDescent="0.2">
      <c r="A46" s="59"/>
      <c r="B46" s="29"/>
      <c r="C46" s="20" t="s">
        <v>266</v>
      </c>
      <c r="D46" s="487">
        <f>SUM(E46:F46)</f>
        <v>86</v>
      </c>
      <c r="E46" s="38">
        <v>44</v>
      </c>
      <c r="F46" s="38">
        <v>42</v>
      </c>
      <c r="G46" s="282"/>
      <c r="H46" s="282"/>
      <c r="I46" s="286"/>
      <c r="J46" s="65"/>
      <c r="K46" s="65"/>
      <c r="L46" s="76"/>
      <c r="M46" s="76"/>
      <c r="N46" s="75"/>
      <c r="O46" s="76"/>
      <c r="P46" s="76"/>
      <c r="Q46" s="76"/>
      <c r="R46" s="76"/>
      <c r="S46" s="75"/>
      <c r="T46" s="471"/>
      <c r="U46" s="472"/>
      <c r="V46" s="982"/>
      <c r="W46" s="473"/>
      <c r="X46" s="474"/>
      <c r="Y46" s="992">
        <f t="shared" si="3"/>
        <v>86</v>
      </c>
      <c r="Z46" s="993">
        <f t="shared" si="9"/>
        <v>0</v>
      </c>
    </row>
    <row r="47" spans="1:26" s="490" customFormat="1" ht="15" customHeight="1" x14ac:dyDescent="0.2">
      <c r="A47" s="311"/>
      <c r="B47" s="311"/>
      <c r="C47" s="56" t="s">
        <v>433</v>
      </c>
      <c r="D47" s="199">
        <f>SUM(G47:K47)</f>
        <v>120</v>
      </c>
      <c r="E47" s="38"/>
      <c r="F47" s="53"/>
      <c r="G47" s="258">
        <v>24</v>
      </c>
      <c r="H47" s="258">
        <v>24</v>
      </c>
      <c r="I47" s="258">
        <v>24</v>
      </c>
      <c r="J47" s="488">
        <v>24</v>
      </c>
      <c r="K47" s="39">
        <v>24</v>
      </c>
      <c r="L47" s="312"/>
      <c r="M47" s="312"/>
      <c r="N47" s="489"/>
      <c r="O47" s="312"/>
      <c r="P47" s="312"/>
      <c r="Q47" s="312"/>
      <c r="R47" s="312"/>
      <c r="S47" s="489"/>
      <c r="T47" s="471"/>
      <c r="U47" s="472"/>
      <c r="V47" s="982"/>
      <c r="W47" s="473"/>
      <c r="X47" s="474"/>
      <c r="Y47" s="992">
        <f t="shared" si="3"/>
        <v>120</v>
      </c>
      <c r="Z47" s="993">
        <f t="shared" si="9"/>
        <v>0</v>
      </c>
    </row>
    <row r="48" spans="1:26" s="514" customFormat="1" ht="15" customHeight="1" x14ac:dyDescent="0.2">
      <c r="A48" s="507"/>
      <c r="B48" s="507"/>
      <c r="C48" s="287" t="s">
        <v>280</v>
      </c>
      <c r="D48" s="288">
        <f>SUM(G48:K48)</f>
        <v>60</v>
      </c>
      <c r="E48" s="289"/>
      <c r="F48" s="289"/>
      <c r="G48" s="508">
        <v>12</v>
      </c>
      <c r="H48" s="508">
        <v>12</v>
      </c>
      <c r="I48" s="508">
        <v>12</v>
      </c>
      <c r="J48" s="505">
        <v>12</v>
      </c>
      <c r="K48" s="500">
        <v>12</v>
      </c>
      <c r="L48" s="509"/>
      <c r="M48" s="509"/>
      <c r="N48" s="515"/>
      <c r="O48" s="509"/>
      <c r="P48" s="509"/>
      <c r="Q48" s="509"/>
      <c r="R48" s="509"/>
      <c r="S48" s="509"/>
      <c r="T48" s="510"/>
      <c r="U48" s="511"/>
      <c r="V48" s="991"/>
      <c r="W48" s="512"/>
      <c r="X48" s="513"/>
      <c r="Y48" s="992">
        <f t="shared" si="3"/>
        <v>60</v>
      </c>
      <c r="Z48" s="993">
        <f t="shared" si="9"/>
        <v>0</v>
      </c>
    </row>
    <row r="49" spans="1:26" s="466" customFormat="1" ht="15" customHeight="1" x14ac:dyDescent="0.2">
      <c r="A49" s="175"/>
      <c r="B49" s="175"/>
      <c r="C49" s="506" t="s">
        <v>279</v>
      </c>
      <c r="D49" s="491">
        <f>SUM(L49:V49)</f>
        <v>319</v>
      </c>
      <c r="E49" s="242"/>
      <c r="F49" s="242"/>
      <c r="G49" s="492"/>
      <c r="H49" s="493"/>
      <c r="I49" s="494"/>
      <c r="J49" s="495"/>
      <c r="K49" s="545"/>
      <c r="L49" s="181">
        <v>29</v>
      </c>
      <c r="M49" s="181">
        <v>29</v>
      </c>
      <c r="N49" s="183">
        <v>29</v>
      </c>
      <c r="O49" s="181">
        <v>29</v>
      </c>
      <c r="P49" s="181">
        <v>29</v>
      </c>
      <c r="Q49" s="181">
        <v>29</v>
      </c>
      <c r="R49" s="181">
        <v>29</v>
      </c>
      <c r="S49" s="183">
        <v>29</v>
      </c>
      <c r="T49" s="244">
        <v>29</v>
      </c>
      <c r="U49" s="245">
        <v>29</v>
      </c>
      <c r="V49" s="865">
        <v>29</v>
      </c>
      <c r="W49" s="246"/>
      <c r="X49" s="247"/>
      <c r="Y49" s="992">
        <f t="shared" si="3"/>
        <v>319</v>
      </c>
      <c r="Z49" s="993">
        <f t="shared" si="9"/>
        <v>0</v>
      </c>
    </row>
    <row r="50" spans="1:26" ht="15" customHeight="1" x14ac:dyDescent="0.2"/>
    <row r="51" spans="1:26" ht="15" customHeight="1" x14ac:dyDescent="0.2">
      <c r="A51" s="66" t="s">
        <v>542</v>
      </c>
    </row>
    <row r="52" spans="1:26" ht="15" customHeight="1" x14ac:dyDescent="0.2"/>
    <row r="53" spans="1:26" ht="15" customHeight="1" x14ac:dyDescent="0.2">
      <c r="A53" s="496" t="s">
        <v>593</v>
      </c>
    </row>
    <row r="54" spans="1:26" ht="15" customHeight="1" x14ac:dyDescent="0.2">
      <c r="A54" s="496" t="s">
        <v>539</v>
      </c>
    </row>
    <row r="55" spans="1:26" ht="15" customHeight="1" x14ac:dyDescent="0.2">
      <c r="P55" s="924"/>
    </row>
    <row r="56" spans="1:26" ht="15" customHeight="1" x14ac:dyDescent="0.2">
      <c r="A56" s="957" t="s">
        <v>541</v>
      </c>
      <c r="C56" s="956"/>
    </row>
    <row r="57" spans="1:26" ht="15" customHeight="1" x14ac:dyDescent="0.2">
      <c r="A57" s="957"/>
      <c r="C57" s="956"/>
    </row>
    <row r="58" spans="1:26" ht="15" customHeight="1" x14ac:dyDescent="0.2">
      <c r="A58" s="8" t="s">
        <v>535</v>
      </c>
      <c r="B58" s="496" t="s">
        <v>532</v>
      </c>
      <c r="C58" s="496" t="s">
        <v>529</v>
      </c>
      <c r="D58" s="497">
        <v>99</v>
      </c>
      <c r="E58" s="1011" t="s">
        <v>543</v>
      </c>
      <c r="F58" s="1011"/>
      <c r="G58" s="958"/>
      <c r="H58" s="958"/>
      <c r="I58" s="958"/>
      <c r="J58" s="958"/>
    </row>
    <row r="59" spans="1:26" ht="15" customHeight="1" x14ac:dyDescent="0.2">
      <c r="A59" s="8" t="s">
        <v>534</v>
      </c>
      <c r="B59" s="496" t="s">
        <v>531</v>
      </c>
      <c r="C59" s="496" t="s">
        <v>530</v>
      </c>
      <c r="D59" s="497">
        <v>36</v>
      </c>
      <c r="E59" s="1011" t="s">
        <v>544</v>
      </c>
      <c r="F59" s="1011"/>
      <c r="G59" s="958"/>
      <c r="H59" s="958"/>
      <c r="I59" s="958"/>
      <c r="J59" s="958"/>
    </row>
    <row r="60" spans="1:26" ht="15" customHeight="1" x14ac:dyDescent="0.2">
      <c r="A60" s="8" t="s">
        <v>526</v>
      </c>
      <c r="B60" s="496" t="s">
        <v>527</v>
      </c>
      <c r="C60" s="496" t="s">
        <v>528</v>
      </c>
      <c r="D60" s="497">
        <v>41</v>
      </c>
      <c r="E60" s="1011" t="s">
        <v>544</v>
      </c>
      <c r="F60" s="1011"/>
      <c r="G60" s="958"/>
      <c r="H60" s="958"/>
      <c r="I60" s="958"/>
      <c r="J60" s="958"/>
    </row>
    <row r="61" spans="1:26" x14ac:dyDescent="0.2">
      <c r="D61" s="1142">
        <f>SUM(D58:D60)</f>
        <v>176</v>
      </c>
      <c r="F61" s="924"/>
    </row>
    <row r="63" spans="1:26" x14ac:dyDescent="0.2">
      <c r="D63" s="924"/>
    </row>
  </sheetData>
  <mergeCells count="4">
    <mergeCell ref="G1:K1"/>
    <mergeCell ref="E58:F58"/>
    <mergeCell ref="E59:F59"/>
    <mergeCell ref="E60:F60"/>
  </mergeCells>
  <phoneticPr fontId="1" type="noConversion"/>
  <pageMargins left="0.75" right="0.75" top="1" bottom="1" header="0.5" footer="0.5"/>
  <pageSetup paperSize="8" scale="69" fitToHeight="2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zoomScale="80" zoomScaleNormal="80" workbookViewId="0">
      <selection activeCell="G42" sqref="G42"/>
    </sheetView>
  </sheetViews>
  <sheetFormatPr defaultRowHeight="12.75" x14ac:dyDescent="0.2"/>
  <cols>
    <col min="1" max="1" width="10" customWidth="1"/>
    <col min="2" max="2" width="13.140625" bestFit="1" customWidth="1"/>
    <col min="3" max="3" width="29.42578125" customWidth="1"/>
  </cols>
  <sheetData>
    <row r="1" spans="1:24" ht="15" customHeight="1" x14ac:dyDescent="0.2">
      <c r="A1" s="9"/>
      <c r="B1" s="248"/>
      <c r="C1" s="248"/>
      <c r="D1" s="459"/>
      <c r="E1" s="460"/>
      <c r="F1" s="559"/>
      <c r="G1" s="1009" t="s">
        <v>312</v>
      </c>
      <c r="H1" s="1009"/>
      <c r="I1" s="1009"/>
      <c r="J1" s="1009"/>
      <c r="K1" s="1009"/>
      <c r="L1" s="459"/>
      <c r="M1" s="459"/>
      <c r="N1" s="459"/>
      <c r="O1" s="459"/>
      <c r="P1" s="459"/>
      <c r="Q1" s="459"/>
      <c r="R1" s="459"/>
      <c r="S1" s="459"/>
      <c r="T1" s="9"/>
      <c r="U1" s="9"/>
      <c r="V1" s="9"/>
      <c r="W1" s="9"/>
      <c r="X1" s="9"/>
    </row>
    <row r="2" spans="1:24" ht="15" customHeight="1" x14ac:dyDescent="0.2">
      <c r="A2" s="461" t="s">
        <v>56</v>
      </c>
      <c r="B2" s="11" t="s">
        <v>10</v>
      </c>
      <c r="C2" s="251" t="s">
        <v>415</v>
      </c>
      <c r="D2" s="252" t="s">
        <v>11</v>
      </c>
      <c r="E2" s="13" t="s">
        <v>12</v>
      </c>
      <c r="F2" s="13" t="s">
        <v>13</v>
      </c>
      <c r="G2" s="254" t="s">
        <v>14</v>
      </c>
      <c r="H2" s="254" t="s">
        <v>15</v>
      </c>
      <c r="I2" s="255" t="s">
        <v>16</v>
      </c>
      <c r="J2" s="16" t="s">
        <v>17</v>
      </c>
      <c r="K2" s="14" t="s">
        <v>18</v>
      </c>
      <c r="L2" s="17" t="s">
        <v>19</v>
      </c>
      <c r="M2" s="17" t="s">
        <v>20</v>
      </c>
      <c r="N2" s="18" t="s">
        <v>21</v>
      </c>
      <c r="O2" s="17" t="s">
        <v>22</v>
      </c>
      <c r="P2" s="17" t="s">
        <v>23</v>
      </c>
      <c r="Q2" s="17" t="s">
        <v>24</v>
      </c>
      <c r="R2" s="17" t="s">
        <v>25</v>
      </c>
      <c r="S2" s="18" t="s">
        <v>26</v>
      </c>
      <c r="T2" s="19" t="s">
        <v>172</v>
      </c>
      <c r="U2" s="17" t="s">
        <v>173</v>
      </c>
      <c r="V2" s="439" t="s">
        <v>174</v>
      </c>
      <c r="W2" s="17" t="s">
        <v>175</v>
      </c>
      <c r="X2" s="18" t="s">
        <v>176</v>
      </c>
    </row>
    <row r="3" spans="1:24" ht="15" customHeight="1" x14ac:dyDescent="0.2">
      <c r="A3" s="532"/>
      <c r="B3" s="20"/>
      <c r="C3" s="256"/>
      <c r="D3" s="199"/>
      <c r="E3" s="203"/>
      <c r="F3" s="203"/>
      <c r="G3" s="258"/>
      <c r="H3" s="258"/>
      <c r="I3" s="258"/>
      <c r="J3" s="189"/>
      <c r="K3" s="39"/>
      <c r="L3" s="41"/>
      <c r="M3" s="41"/>
      <c r="N3" s="43"/>
      <c r="O3" s="41"/>
      <c r="P3" s="41"/>
      <c r="Q3" s="41"/>
      <c r="R3" s="41"/>
      <c r="S3" s="43"/>
      <c r="T3" s="226"/>
      <c r="U3" s="41"/>
      <c r="V3" s="448"/>
      <c r="W3" s="41"/>
      <c r="X3" s="43"/>
    </row>
    <row r="4" spans="1:24" s="466" customFormat="1" ht="15" customHeight="1" x14ac:dyDescent="0.2">
      <c r="A4" s="59"/>
      <c r="B4" s="59"/>
      <c r="C4" s="467" t="s">
        <v>187</v>
      </c>
      <c r="D4" s="611">
        <f>SUM(D10)</f>
        <v>140</v>
      </c>
      <c r="E4" s="910">
        <f t="shared" ref="E4:V4" si="0">SUM(E10)</f>
        <v>0</v>
      </c>
      <c r="F4" s="910">
        <f t="shared" si="0"/>
        <v>0</v>
      </c>
      <c r="G4" s="397">
        <f t="shared" si="0"/>
        <v>0</v>
      </c>
      <c r="H4" s="397">
        <f t="shared" si="0"/>
        <v>0</v>
      </c>
      <c r="I4" s="397">
        <f t="shared" si="0"/>
        <v>0</v>
      </c>
      <c r="J4" s="662">
        <f t="shared" si="0"/>
        <v>14</v>
      </c>
      <c r="K4" s="319">
        <f t="shared" si="0"/>
        <v>35</v>
      </c>
      <c r="L4" s="318">
        <f t="shared" si="0"/>
        <v>35</v>
      </c>
      <c r="M4" s="318">
        <f t="shared" si="0"/>
        <v>35</v>
      </c>
      <c r="N4" s="320">
        <f t="shared" si="0"/>
        <v>21</v>
      </c>
      <c r="O4" s="318">
        <f t="shared" si="0"/>
        <v>0</v>
      </c>
      <c r="P4" s="318">
        <f t="shared" si="0"/>
        <v>0</v>
      </c>
      <c r="Q4" s="318">
        <f t="shared" si="0"/>
        <v>0</v>
      </c>
      <c r="R4" s="318">
        <f t="shared" si="0"/>
        <v>0</v>
      </c>
      <c r="S4" s="320">
        <f t="shared" si="0"/>
        <v>0</v>
      </c>
      <c r="T4" s="663">
        <f t="shared" si="0"/>
        <v>0</v>
      </c>
      <c r="U4" s="403">
        <f t="shared" si="0"/>
        <v>0</v>
      </c>
      <c r="V4" s="869">
        <f t="shared" si="0"/>
        <v>0</v>
      </c>
      <c r="W4" s="328"/>
      <c r="X4" s="329"/>
    </row>
    <row r="5" spans="1:24" s="466" customFormat="1" ht="15" customHeight="1" x14ac:dyDescent="0.2">
      <c r="A5" s="29"/>
      <c r="B5" s="29"/>
      <c r="C5" s="467" t="s">
        <v>188</v>
      </c>
      <c r="D5" s="396">
        <f>SUM(D11)</f>
        <v>60</v>
      </c>
      <c r="E5" s="910">
        <f t="shared" ref="E5:V5" si="1">SUM(E11)</f>
        <v>0</v>
      </c>
      <c r="F5" s="910">
        <f t="shared" si="1"/>
        <v>0</v>
      </c>
      <c r="G5" s="397">
        <f t="shared" si="1"/>
        <v>0</v>
      </c>
      <c r="H5" s="397">
        <f t="shared" si="1"/>
        <v>0</v>
      </c>
      <c r="I5" s="397">
        <f t="shared" si="1"/>
        <v>0</v>
      </c>
      <c r="J5" s="664">
        <f t="shared" si="1"/>
        <v>6</v>
      </c>
      <c r="K5" s="319">
        <f t="shared" si="1"/>
        <v>15</v>
      </c>
      <c r="L5" s="318">
        <f t="shared" si="1"/>
        <v>15</v>
      </c>
      <c r="M5" s="318">
        <f t="shared" si="1"/>
        <v>15</v>
      </c>
      <c r="N5" s="320">
        <f t="shared" si="1"/>
        <v>9</v>
      </c>
      <c r="O5" s="318">
        <f t="shared" si="1"/>
        <v>0</v>
      </c>
      <c r="P5" s="318">
        <f t="shared" si="1"/>
        <v>0</v>
      </c>
      <c r="Q5" s="318">
        <f t="shared" si="1"/>
        <v>0</v>
      </c>
      <c r="R5" s="318">
        <f t="shared" si="1"/>
        <v>0</v>
      </c>
      <c r="S5" s="320">
        <f t="shared" si="1"/>
        <v>0</v>
      </c>
      <c r="T5" s="663">
        <f t="shared" si="1"/>
        <v>0</v>
      </c>
      <c r="U5" s="403">
        <f t="shared" si="1"/>
        <v>0</v>
      </c>
      <c r="V5" s="869">
        <f t="shared" si="1"/>
        <v>0</v>
      </c>
      <c r="W5" s="328"/>
      <c r="X5" s="329"/>
    </row>
    <row r="6" spans="1:24" s="466" customFormat="1" ht="15" customHeight="1" x14ac:dyDescent="0.2">
      <c r="A6" s="29"/>
      <c r="B6" s="29"/>
      <c r="C6" s="468" t="s">
        <v>144</v>
      </c>
      <c r="D6" s="539">
        <f>SUM(D4:D5)</f>
        <v>200</v>
      </c>
      <c r="E6" s="48">
        <f t="shared" ref="E6:V6" si="2">SUM(E4:E5)</f>
        <v>0</v>
      </c>
      <c r="F6" s="48">
        <f t="shared" si="2"/>
        <v>0</v>
      </c>
      <c r="G6" s="410">
        <f t="shared" si="2"/>
        <v>0</v>
      </c>
      <c r="H6" s="410">
        <f t="shared" si="2"/>
        <v>0</v>
      </c>
      <c r="I6" s="410">
        <f t="shared" si="2"/>
        <v>0</v>
      </c>
      <c r="J6" s="665">
        <f t="shared" si="2"/>
        <v>20</v>
      </c>
      <c r="K6" s="411">
        <f t="shared" si="2"/>
        <v>50</v>
      </c>
      <c r="L6" s="412">
        <f t="shared" si="2"/>
        <v>50</v>
      </c>
      <c r="M6" s="412">
        <f t="shared" si="2"/>
        <v>50</v>
      </c>
      <c r="N6" s="416">
        <f t="shared" si="2"/>
        <v>30</v>
      </c>
      <c r="O6" s="412">
        <f t="shared" si="2"/>
        <v>0</v>
      </c>
      <c r="P6" s="412">
        <f t="shared" si="2"/>
        <v>0</v>
      </c>
      <c r="Q6" s="412">
        <f t="shared" si="2"/>
        <v>0</v>
      </c>
      <c r="R6" s="412">
        <f t="shared" si="2"/>
        <v>0</v>
      </c>
      <c r="S6" s="416">
        <f t="shared" si="2"/>
        <v>0</v>
      </c>
      <c r="T6" s="417">
        <f t="shared" si="2"/>
        <v>0</v>
      </c>
      <c r="U6" s="418">
        <f t="shared" si="2"/>
        <v>0</v>
      </c>
      <c r="V6" s="870">
        <f t="shared" si="2"/>
        <v>0</v>
      </c>
      <c r="W6" s="306"/>
      <c r="X6" s="307"/>
    </row>
    <row r="7" spans="1:24" s="466" customFormat="1" ht="15" customHeight="1" x14ac:dyDescent="0.2">
      <c r="A7" s="29"/>
      <c r="B7" s="29"/>
      <c r="C7" s="20" t="s">
        <v>27</v>
      </c>
      <c r="D7" s="531"/>
      <c r="E7" s="264">
        <v>0</v>
      </c>
      <c r="F7" s="48">
        <f>SUM(E7+F6)</f>
        <v>0</v>
      </c>
      <c r="G7" s="49">
        <f>SUM(F7+G6)</f>
        <v>0</v>
      </c>
      <c r="H7" s="265">
        <f>SUM(G7+H6)</f>
        <v>0</v>
      </c>
      <c r="I7" s="266">
        <f>SUM(H7+I6)</f>
        <v>0</v>
      </c>
      <c r="J7" s="49">
        <f t="shared" ref="J7:V7" si="3">SUM(I7+J6)</f>
        <v>20</v>
      </c>
      <c r="K7" s="49">
        <f t="shared" si="3"/>
        <v>70</v>
      </c>
      <c r="L7" s="160">
        <f t="shared" si="3"/>
        <v>120</v>
      </c>
      <c r="M7" s="160">
        <f t="shared" si="3"/>
        <v>170</v>
      </c>
      <c r="N7" s="160">
        <f t="shared" si="3"/>
        <v>200</v>
      </c>
      <c r="O7" s="200">
        <f t="shared" si="3"/>
        <v>200</v>
      </c>
      <c r="P7" s="160">
        <f t="shared" si="3"/>
        <v>200</v>
      </c>
      <c r="Q7" s="160">
        <f t="shared" si="3"/>
        <v>200</v>
      </c>
      <c r="R7" s="160">
        <f t="shared" si="3"/>
        <v>200</v>
      </c>
      <c r="S7" s="201">
        <f t="shared" si="3"/>
        <v>200</v>
      </c>
      <c r="T7" s="666">
        <f t="shared" si="3"/>
        <v>200</v>
      </c>
      <c r="U7" s="533">
        <f t="shared" si="3"/>
        <v>200</v>
      </c>
      <c r="V7" s="871">
        <f t="shared" si="3"/>
        <v>200</v>
      </c>
      <c r="W7" s="45"/>
      <c r="X7" s="46"/>
    </row>
    <row r="8" spans="1:24" ht="15" customHeight="1" x14ac:dyDescent="0.2">
      <c r="A8" s="667"/>
      <c r="B8" s="667"/>
      <c r="C8" s="667"/>
      <c r="D8" s="668"/>
      <c r="E8" s="524"/>
      <c r="F8" s="524"/>
      <c r="G8" s="673"/>
      <c r="H8" s="673"/>
      <c r="I8" s="673"/>
      <c r="J8" s="674"/>
      <c r="K8" s="675"/>
      <c r="L8" s="670"/>
      <c r="M8" s="670"/>
      <c r="N8" s="671"/>
      <c r="O8" s="524"/>
      <c r="P8" s="524"/>
      <c r="Q8" s="524"/>
      <c r="R8" s="524"/>
      <c r="S8" s="524"/>
      <c r="T8" s="669"/>
      <c r="U8" s="670"/>
      <c r="V8" s="872"/>
      <c r="W8" s="1"/>
      <c r="X8" s="672"/>
    </row>
    <row r="9" spans="1:24" s="342" customFormat="1" ht="15" customHeight="1" x14ac:dyDescent="0.2">
      <c r="A9" s="660"/>
      <c r="B9" s="660"/>
      <c r="C9" s="659" t="s">
        <v>418</v>
      </c>
      <c r="D9" s="854">
        <v>200</v>
      </c>
      <c r="E9" s="855"/>
      <c r="F9" s="855"/>
      <c r="G9" s="856"/>
      <c r="H9" s="856"/>
      <c r="I9" s="998"/>
      <c r="J9" s="1000">
        <v>20</v>
      </c>
      <c r="K9" s="994">
        <v>50</v>
      </c>
      <c r="L9" s="1002">
        <v>50</v>
      </c>
      <c r="M9" s="995">
        <v>50</v>
      </c>
      <c r="N9" s="1005">
        <v>30</v>
      </c>
      <c r="O9" s="855"/>
      <c r="P9" s="855"/>
      <c r="Q9" s="855"/>
      <c r="R9" s="855"/>
      <c r="S9" s="855"/>
      <c r="T9" s="858"/>
      <c r="U9" s="361"/>
      <c r="V9" s="457"/>
      <c r="W9" s="355"/>
      <c r="X9" s="356"/>
    </row>
    <row r="10" spans="1:24" s="342" customFormat="1" ht="15" customHeight="1" x14ac:dyDescent="0.2">
      <c r="A10" s="660"/>
      <c r="B10" s="660"/>
      <c r="C10" s="660" t="s">
        <v>416</v>
      </c>
      <c r="D10" s="859">
        <f>SUM(D9-D11)</f>
        <v>140</v>
      </c>
      <c r="E10" s="855"/>
      <c r="F10" s="855"/>
      <c r="G10" s="856"/>
      <c r="H10" s="856"/>
      <c r="I10" s="998"/>
      <c r="J10" s="1001">
        <f>SUM(J9-J11)</f>
        <v>14</v>
      </c>
      <c r="K10" s="857">
        <f t="shared" ref="K10:N10" si="4">SUM(K9-K11)</f>
        <v>35</v>
      </c>
      <c r="L10" s="1003">
        <f t="shared" si="4"/>
        <v>35</v>
      </c>
      <c r="M10" s="361">
        <f t="shared" si="4"/>
        <v>35</v>
      </c>
      <c r="N10" s="362">
        <f t="shared" si="4"/>
        <v>21</v>
      </c>
      <c r="O10" s="855"/>
      <c r="P10" s="855"/>
      <c r="Q10" s="855"/>
      <c r="R10" s="855"/>
      <c r="S10" s="855"/>
      <c r="T10" s="858"/>
      <c r="U10" s="361"/>
      <c r="V10" s="457"/>
      <c r="W10" s="355"/>
      <c r="X10" s="356"/>
    </row>
    <row r="11" spans="1:24" s="342" customFormat="1" ht="15" customHeight="1" x14ac:dyDescent="0.2">
      <c r="A11" s="875"/>
      <c r="B11" s="875"/>
      <c r="C11" s="875" t="s">
        <v>417</v>
      </c>
      <c r="D11" s="884">
        <f>SUM(D9*0.3)</f>
        <v>60</v>
      </c>
      <c r="E11" s="885"/>
      <c r="F11" s="885"/>
      <c r="G11" s="886"/>
      <c r="H11" s="886"/>
      <c r="I11" s="999"/>
      <c r="J11" s="887">
        <f>SUM(J9*0.3)</f>
        <v>6</v>
      </c>
      <c r="K11" s="886">
        <f t="shared" ref="K11:N11" si="5">SUM(K9*0.3)</f>
        <v>15</v>
      </c>
      <c r="L11" s="1004">
        <f t="shared" si="5"/>
        <v>15</v>
      </c>
      <c r="M11" s="885">
        <f t="shared" si="5"/>
        <v>15</v>
      </c>
      <c r="N11" s="888">
        <f t="shared" si="5"/>
        <v>9</v>
      </c>
      <c r="O11" s="885"/>
      <c r="P11" s="885"/>
      <c r="Q11" s="885"/>
      <c r="R11" s="885"/>
      <c r="S11" s="885"/>
      <c r="T11" s="889"/>
      <c r="U11" s="885"/>
      <c r="V11" s="890"/>
      <c r="W11" s="874"/>
      <c r="X11" s="878"/>
    </row>
    <row r="13" spans="1:24" x14ac:dyDescent="0.2">
      <c r="A13" s="861"/>
      <c r="B13" s="860"/>
      <c r="C13" s="573" t="s">
        <v>383</v>
      </c>
      <c r="D13" s="294"/>
      <c r="E13" s="104"/>
      <c r="F13" s="104"/>
      <c r="G13" s="136"/>
      <c r="H13" s="136"/>
      <c r="I13" s="136"/>
      <c r="J13" s="220"/>
      <c r="K13" s="136"/>
      <c r="L13" s="105"/>
      <c r="M13" s="105"/>
      <c r="N13" s="143"/>
      <c r="O13" s="105"/>
      <c r="P13" s="105"/>
      <c r="Q13" s="105"/>
      <c r="R13" s="105"/>
      <c r="S13" s="143"/>
      <c r="T13" s="138"/>
      <c r="U13" s="138"/>
      <c r="V13" s="449"/>
      <c r="W13" s="138"/>
      <c r="X13" s="139"/>
    </row>
    <row r="14" spans="1:24" x14ac:dyDescent="0.2">
      <c r="A14" s="667"/>
      <c r="B14" s="672"/>
      <c r="C14" s="574"/>
      <c r="D14" s="90"/>
      <c r="E14" s="71"/>
      <c r="F14" s="71"/>
      <c r="G14" s="65"/>
      <c r="H14" s="65"/>
      <c r="I14" s="65"/>
      <c r="J14" s="218"/>
      <c r="K14" s="65"/>
      <c r="L14" s="76"/>
      <c r="M14" s="76"/>
      <c r="N14" s="77"/>
      <c r="O14" s="76"/>
      <c r="P14" s="76"/>
      <c r="Q14" s="76"/>
      <c r="R14" s="76"/>
      <c r="S14" s="77"/>
      <c r="T14" s="9"/>
      <c r="U14" s="9"/>
      <c r="V14" s="443"/>
      <c r="W14" s="9"/>
      <c r="X14" s="10"/>
    </row>
    <row r="15" spans="1:24" x14ac:dyDescent="0.2">
      <c r="A15" s="892"/>
      <c r="B15" s="672"/>
      <c r="C15" s="893" t="s">
        <v>588</v>
      </c>
      <c r="D15" s="529">
        <v>2800</v>
      </c>
      <c r="E15" s="71"/>
      <c r="F15" s="71"/>
      <c r="G15" s="65"/>
      <c r="H15" s="65"/>
      <c r="I15" s="65"/>
      <c r="J15" s="218"/>
      <c r="K15" s="65"/>
      <c r="L15" s="76"/>
      <c r="M15" s="76"/>
      <c r="N15" s="77"/>
      <c r="O15" s="76"/>
      <c r="P15" s="76"/>
      <c r="Q15" s="76"/>
      <c r="R15" s="76"/>
      <c r="S15" s="77"/>
      <c r="T15" s="9"/>
      <c r="U15" s="9"/>
      <c r="V15" s="443"/>
      <c r="W15" s="9"/>
      <c r="X15" s="10"/>
    </row>
    <row r="16" spans="1:24" x14ac:dyDescent="0.2">
      <c r="A16" s="892"/>
      <c r="B16" s="672"/>
      <c r="C16" s="597" t="s">
        <v>377</v>
      </c>
      <c r="D16" s="563">
        <f>SUM(D15-D17)</f>
        <v>1960</v>
      </c>
      <c r="E16" s="71"/>
      <c r="F16" s="71"/>
      <c r="G16" s="65"/>
      <c r="H16" s="65"/>
      <c r="I16" s="65"/>
      <c r="J16" s="218"/>
      <c r="K16" s="65"/>
      <c r="L16" s="76"/>
      <c r="M16" s="76"/>
      <c r="N16" s="77"/>
      <c r="O16" s="76"/>
      <c r="P16" s="76"/>
      <c r="Q16" s="76"/>
      <c r="R16" s="76"/>
      <c r="S16" s="77"/>
      <c r="T16" s="9"/>
      <c r="U16" s="9"/>
      <c r="V16" s="443"/>
      <c r="W16" s="9"/>
      <c r="X16" s="10"/>
    </row>
    <row r="17" spans="1:24" x14ac:dyDescent="0.2">
      <c r="A17" s="892"/>
      <c r="B17" s="672"/>
      <c r="C17" s="597" t="s">
        <v>378</v>
      </c>
      <c r="D17" s="563">
        <f>SUM(D15*0.3)</f>
        <v>840</v>
      </c>
      <c r="E17" s="71"/>
      <c r="F17" s="71"/>
      <c r="G17" s="65"/>
      <c r="H17" s="65"/>
      <c r="I17" s="65"/>
      <c r="J17" s="218"/>
      <c r="K17" s="65"/>
      <c r="L17" s="76"/>
      <c r="M17" s="76"/>
      <c r="N17" s="77"/>
      <c r="O17" s="76"/>
      <c r="P17" s="76"/>
      <c r="Q17" s="76"/>
      <c r="R17" s="76"/>
      <c r="S17" s="77"/>
      <c r="T17" s="9"/>
      <c r="U17" s="9"/>
      <c r="V17" s="443"/>
      <c r="W17" s="9"/>
      <c r="X17" s="10"/>
    </row>
    <row r="18" spans="1:24" x14ac:dyDescent="0.2">
      <c r="A18" s="892"/>
      <c r="B18" s="672"/>
      <c r="C18" s="597"/>
      <c r="D18" s="563"/>
      <c r="E18" s="71"/>
      <c r="F18" s="71"/>
      <c r="G18" s="65"/>
      <c r="H18" s="65"/>
      <c r="I18" s="65"/>
      <c r="J18" s="218"/>
      <c r="K18" s="65"/>
      <c r="L18" s="76"/>
      <c r="M18" s="76"/>
      <c r="N18" s="77"/>
      <c r="O18" s="76"/>
      <c r="P18" s="76"/>
      <c r="Q18" s="76"/>
      <c r="R18" s="76"/>
      <c r="S18" s="77"/>
      <c r="T18" s="9"/>
      <c r="U18" s="9"/>
      <c r="V18" s="443"/>
      <c r="W18" s="9"/>
      <c r="X18" s="10"/>
    </row>
    <row r="19" spans="1:24" x14ac:dyDescent="0.2">
      <c r="A19" s="892"/>
      <c r="B19" s="672"/>
      <c r="C19" s="893" t="s">
        <v>589</v>
      </c>
      <c r="D19" s="529">
        <v>1800</v>
      </c>
      <c r="E19" s="71"/>
      <c r="F19" s="71"/>
      <c r="G19" s="65"/>
      <c r="H19" s="65"/>
      <c r="I19" s="65"/>
      <c r="J19" s="218"/>
      <c r="K19" s="65"/>
      <c r="L19" s="76"/>
      <c r="M19" s="76"/>
      <c r="N19" s="77"/>
      <c r="O19" s="76"/>
      <c r="P19" s="76"/>
      <c r="Q19" s="76"/>
      <c r="R19" s="76"/>
      <c r="S19" s="77"/>
      <c r="T19" s="9"/>
      <c r="U19" s="9"/>
      <c r="V19" s="443"/>
      <c r="W19" s="9"/>
      <c r="X19" s="10"/>
    </row>
    <row r="20" spans="1:24" x14ac:dyDescent="0.2">
      <c r="A20" s="892"/>
      <c r="B20" s="672"/>
      <c r="C20" s="597" t="s">
        <v>379</v>
      </c>
      <c r="D20" s="563">
        <f>SUM(D19-D21)</f>
        <v>1260</v>
      </c>
      <c r="E20" s="71"/>
      <c r="F20" s="71"/>
      <c r="G20" s="65"/>
      <c r="H20" s="65"/>
      <c r="I20" s="65"/>
      <c r="J20" s="218"/>
      <c r="K20" s="65"/>
      <c r="L20" s="76"/>
      <c r="M20" s="76"/>
      <c r="N20" s="77"/>
      <c r="O20" s="76"/>
      <c r="P20" s="76"/>
      <c r="Q20" s="76"/>
      <c r="R20" s="76"/>
      <c r="S20" s="77"/>
      <c r="T20" s="9"/>
      <c r="U20" s="9"/>
      <c r="V20" s="443"/>
      <c r="W20" s="9"/>
      <c r="X20" s="10"/>
    </row>
    <row r="21" spans="1:24" x14ac:dyDescent="0.2">
      <c r="A21" s="892"/>
      <c r="B21" s="672"/>
      <c r="C21" s="597" t="s">
        <v>380</v>
      </c>
      <c r="D21" s="563">
        <f>SUM(D19*0.3)</f>
        <v>540</v>
      </c>
      <c r="E21" s="71"/>
      <c r="F21" s="71"/>
      <c r="G21" s="65"/>
      <c r="H21" s="65"/>
      <c r="I21" s="65"/>
      <c r="J21" s="218"/>
      <c r="K21" s="65"/>
      <c r="L21" s="76"/>
      <c r="M21" s="76"/>
      <c r="N21" s="77"/>
      <c r="O21" s="76"/>
      <c r="P21" s="76"/>
      <c r="Q21" s="76"/>
      <c r="R21" s="76"/>
      <c r="S21" s="77"/>
      <c r="T21" s="9"/>
      <c r="U21" s="9"/>
      <c r="V21" s="443"/>
      <c r="W21" s="9"/>
      <c r="X21" s="10"/>
    </row>
    <row r="22" spans="1:24" x14ac:dyDescent="0.2">
      <c r="A22" s="892"/>
      <c r="B22" s="672"/>
      <c r="C22" s="597"/>
      <c r="D22" s="563"/>
      <c r="E22" s="71"/>
      <c r="F22" s="71"/>
      <c r="G22" s="65"/>
      <c r="H22" s="65"/>
      <c r="I22" s="65"/>
      <c r="J22" s="218"/>
      <c r="K22" s="65"/>
      <c r="L22" s="76"/>
      <c r="M22" s="76"/>
      <c r="N22" s="77"/>
      <c r="O22" s="76"/>
      <c r="P22" s="76"/>
      <c r="Q22" s="76"/>
      <c r="R22" s="76"/>
      <c r="S22" s="77"/>
      <c r="T22" s="9"/>
      <c r="U22" s="9"/>
      <c r="V22" s="443"/>
      <c r="W22" s="9"/>
      <c r="X22" s="10"/>
    </row>
    <row r="23" spans="1:24" x14ac:dyDescent="0.2">
      <c r="A23" s="667"/>
      <c r="B23" s="672"/>
      <c r="C23" s="386" t="s">
        <v>590</v>
      </c>
      <c r="D23" s="368">
        <v>1200</v>
      </c>
      <c r="E23" s="354"/>
      <c r="F23" s="354"/>
      <c r="G23" s="378"/>
      <c r="H23" s="378"/>
      <c r="I23" s="380"/>
      <c r="J23" s="530"/>
      <c r="K23" s="380"/>
      <c r="L23" s="344"/>
      <c r="M23" s="344"/>
      <c r="N23" s="370"/>
      <c r="O23" s="344"/>
      <c r="P23" s="344"/>
      <c r="Q23" s="344"/>
      <c r="R23" s="344"/>
      <c r="S23" s="370"/>
      <c r="T23" s="357"/>
      <c r="U23" s="357"/>
      <c r="V23" s="456"/>
      <c r="W23" s="357"/>
      <c r="X23" s="358"/>
    </row>
    <row r="24" spans="1:24" x14ac:dyDescent="0.2">
      <c r="A24" s="667"/>
      <c r="B24" s="672"/>
      <c r="C24" s="375" t="s">
        <v>365</v>
      </c>
      <c r="D24" s="369">
        <f>SUM(D23-D25)</f>
        <v>840</v>
      </c>
      <c r="E24" s="354"/>
      <c r="F24" s="354"/>
      <c r="G24" s="378"/>
      <c r="H24" s="378"/>
      <c r="I24" s="382"/>
      <c r="J24" s="575"/>
      <c r="K24" s="382"/>
      <c r="L24" s="360"/>
      <c r="M24" s="360"/>
      <c r="N24" s="371"/>
      <c r="O24" s="360"/>
      <c r="P24" s="360"/>
      <c r="Q24" s="360"/>
      <c r="R24" s="360"/>
      <c r="S24" s="371"/>
      <c r="T24" s="361"/>
      <c r="U24" s="361"/>
      <c r="V24" s="457"/>
      <c r="W24" s="361"/>
      <c r="X24" s="362"/>
    </row>
    <row r="25" spans="1:24" x14ac:dyDescent="0.2">
      <c r="A25" s="667"/>
      <c r="B25" s="672"/>
      <c r="C25" s="375" t="s">
        <v>367</v>
      </c>
      <c r="D25" s="371">
        <f>SUM(D23*0.3)</f>
        <v>360</v>
      </c>
      <c r="E25" s="363"/>
      <c r="F25" s="363"/>
      <c r="G25" s="384"/>
      <c r="H25" s="384"/>
      <c r="I25" s="384"/>
      <c r="J25" s="385"/>
      <c r="K25" s="384"/>
      <c r="L25" s="360"/>
      <c r="M25" s="360"/>
      <c r="N25" s="371"/>
      <c r="O25" s="360"/>
      <c r="P25" s="360"/>
      <c r="Q25" s="360"/>
      <c r="R25" s="360"/>
      <c r="S25" s="371"/>
      <c r="T25" s="364"/>
      <c r="U25" s="364"/>
      <c r="V25" s="625"/>
      <c r="W25" s="364"/>
      <c r="X25" s="365"/>
    </row>
    <row r="26" spans="1:24" x14ac:dyDescent="0.2">
      <c r="A26" s="667"/>
      <c r="B26" s="672"/>
      <c r="C26" s="375"/>
      <c r="D26" s="360"/>
      <c r="E26" s="626"/>
      <c r="F26" s="363"/>
      <c r="G26" s="384"/>
      <c r="H26" s="384"/>
      <c r="I26" s="579"/>
      <c r="J26" s="384"/>
      <c r="K26" s="384"/>
      <c r="L26" s="360"/>
      <c r="M26" s="360"/>
      <c r="N26" s="360"/>
      <c r="O26" s="437"/>
      <c r="P26" s="360"/>
      <c r="Q26" s="360"/>
      <c r="R26" s="360"/>
      <c r="S26" s="371"/>
      <c r="T26" s="364"/>
      <c r="U26" s="364"/>
      <c r="V26" s="625"/>
      <c r="W26" s="364"/>
      <c r="X26" s="365"/>
    </row>
    <row r="27" spans="1:24" x14ac:dyDescent="0.2">
      <c r="A27" s="667"/>
      <c r="B27" s="672"/>
      <c r="C27" s="386" t="s">
        <v>591</v>
      </c>
      <c r="D27" s="560">
        <v>650</v>
      </c>
      <c r="E27" s="626"/>
      <c r="F27" s="363"/>
      <c r="G27" s="384"/>
      <c r="H27" s="384"/>
      <c r="I27" s="579"/>
      <c r="J27" s="384"/>
      <c r="K27" s="384"/>
      <c r="L27" s="360"/>
      <c r="M27" s="360"/>
      <c r="N27" s="360"/>
      <c r="O27" s="437"/>
      <c r="P27" s="360"/>
      <c r="Q27" s="360"/>
      <c r="R27" s="360"/>
      <c r="S27" s="371"/>
      <c r="T27" s="364"/>
      <c r="U27" s="364"/>
      <c r="V27" s="625"/>
      <c r="W27" s="364"/>
      <c r="X27" s="365"/>
    </row>
    <row r="28" spans="1:24" x14ac:dyDescent="0.2">
      <c r="A28" s="667"/>
      <c r="B28" s="672"/>
      <c r="C28" s="375" t="s">
        <v>366</v>
      </c>
      <c r="D28" s="360">
        <f>SUM(D27-D29)</f>
        <v>455</v>
      </c>
      <c r="E28" s="626"/>
      <c r="F28" s="363"/>
      <c r="G28" s="384"/>
      <c r="H28" s="384"/>
      <c r="I28" s="579"/>
      <c r="J28" s="384"/>
      <c r="K28" s="384"/>
      <c r="L28" s="360"/>
      <c r="M28" s="360"/>
      <c r="N28" s="360"/>
      <c r="O28" s="437"/>
      <c r="P28" s="360"/>
      <c r="Q28" s="360"/>
      <c r="R28" s="360"/>
      <c r="S28" s="371"/>
      <c r="T28" s="364"/>
      <c r="U28" s="364"/>
      <c r="V28" s="625"/>
      <c r="W28" s="364"/>
      <c r="X28" s="365"/>
    </row>
    <row r="29" spans="1:24" x14ac:dyDescent="0.2">
      <c r="A29" s="852"/>
      <c r="B29" s="853"/>
      <c r="C29" s="572" t="s">
        <v>368</v>
      </c>
      <c r="D29" s="568">
        <f>SUM(D27*0.3)</f>
        <v>195</v>
      </c>
      <c r="E29" s="627"/>
      <c r="F29" s="554"/>
      <c r="G29" s="179"/>
      <c r="H29" s="179"/>
      <c r="I29" s="180"/>
      <c r="J29" s="657"/>
      <c r="K29" s="179"/>
      <c r="L29" s="249"/>
      <c r="M29" s="249"/>
      <c r="N29" s="249"/>
      <c r="O29" s="628"/>
      <c r="P29" s="249"/>
      <c r="Q29" s="249"/>
      <c r="R29" s="249"/>
      <c r="S29" s="569"/>
      <c r="T29" s="185"/>
      <c r="U29" s="185"/>
      <c r="V29" s="571"/>
      <c r="W29" s="185"/>
      <c r="X29" s="103"/>
    </row>
    <row r="31" spans="1:24" s="8" customFormat="1" ht="15" customHeight="1" x14ac:dyDescent="0.2">
      <c r="A31" s="66" t="s">
        <v>542</v>
      </c>
    </row>
    <row r="32" spans="1:24" s="8" customFormat="1" ht="15" customHeight="1" x14ac:dyDescent="0.2">
      <c r="A32" s="8" t="s">
        <v>592</v>
      </c>
    </row>
    <row r="33" spans="1:4" s="8" customFormat="1" ht="15" customHeight="1" x14ac:dyDescent="0.2">
      <c r="A33" s="8" t="s">
        <v>615</v>
      </c>
    </row>
    <row r="34" spans="1:4" s="8" customFormat="1" ht="15" customHeight="1" x14ac:dyDescent="0.2"/>
    <row r="35" spans="1:4" s="8" customFormat="1" ht="15" customHeight="1" x14ac:dyDescent="0.2">
      <c r="A35" s="957" t="s">
        <v>594</v>
      </c>
      <c r="B35" s="957"/>
    </row>
    <row r="36" spans="1:4" s="8" customFormat="1" ht="15" customHeight="1" x14ac:dyDescent="0.2">
      <c r="B36" s="8" t="s">
        <v>596</v>
      </c>
      <c r="C36" s="8" t="s">
        <v>595</v>
      </c>
      <c r="D36" s="8">
        <v>295</v>
      </c>
    </row>
    <row r="37" spans="1:4" s="8" customFormat="1" ht="15" customHeight="1" x14ac:dyDescent="0.2"/>
    <row r="38" spans="1:4" s="8" customFormat="1" ht="15" customHeight="1" x14ac:dyDescent="0.2">
      <c r="A38" s="957" t="s">
        <v>597</v>
      </c>
      <c r="B38" s="957"/>
    </row>
    <row r="39" spans="1:4" s="8" customFormat="1" ht="15" customHeight="1" x14ac:dyDescent="0.2">
      <c r="B39" s="8" t="s">
        <v>598</v>
      </c>
      <c r="C39" s="8" t="s">
        <v>599</v>
      </c>
      <c r="D39" s="8">
        <v>118</v>
      </c>
    </row>
    <row r="40" spans="1:4" ht="15" customHeight="1" x14ac:dyDescent="0.2">
      <c r="D40" s="1007">
        <f>SUM(D36:D39)</f>
        <v>413</v>
      </c>
    </row>
  </sheetData>
  <mergeCells count="1">
    <mergeCell ref="G1:K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topLeftCell="A12" zoomScaleNormal="100" zoomScaleSheetLayoutView="110" zoomScalePageLayoutView="70" workbookViewId="0">
      <selection activeCell="M29" sqref="M29:Q29"/>
    </sheetView>
  </sheetViews>
  <sheetFormatPr defaultRowHeight="10.5" x14ac:dyDescent="0.2"/>
  <cols>
    <col min="1" max="1" width="24.85546875" style="1042" customWidth="1"/>
    <col min="2" max="5" width="6.7109375" style="727" customWidth="1"/>
    <col min="6" max="6" width="7.85546875" style="727" customWidth="1"/>
    <col min="7" max="8" width="7" style="727" customWidth="1"/>
    <col min="9" max="9" width="6.7109375" style="727" customWidth="1"/>
    <col min="10" max="10" width="7.42578125" style="727" customWidth="1"/>
    <col min="11" max="28" width="6.7109375" style="1042" customWidth="1"/>
    <col min="29" max="16384" width="9.140625" style="1042"/>
  </cols>
  <sheetData>
    <row r="1" spans="1:30" ht="21" customHeight="1" x14ac:dyDescent="0.2">
      <c r="A1" s="1034"/>
      <c r="B1" s="1035"/>
      <c r="C1" s="1035"/>
      <c r="D1" s="1036"/>
      <c r="E1" s="1036"/>
      <c r="F1" s="1036"/>
      <c r="G1" s="1036"/>
      <c r="H1" s="1036"/>
      <c r="I1" s="1036"/>
      <c r="J1" s="1037"/>
      <c r="K1" s="1038"/>
      <c r="L1" s="1039"/>
      <c r="M1" s="1040" t="s">
        <v>311</v>
      </c>
      <c r="N1" s="1040"/>
      <c r="O1" s="1040"/>
      <c r="P1" s="1040"/>
      <c r="Q1" s="1040"/>
      <c r="R1" s="1036"/>
      <c r="S1" s="1036"/>
      <c r="T1" s="1037"/>
      <c r="U1" s="1036"/>
      <c r="V1" s="1036"/>
      <c r="W1" s="1036"/>
      <c r="X1" s="1036"/>
      <c r="Y1" s="1036"/>
      <c r="Z1" s="1041"/>
      <c r="AA1" s="1036"/>
      <c r="AB1" s="1037"/>
    </row>
    <row r="2" spans="1:30" ht="15" customHeight="1" x14ac:dyDescent="0.2">
      <c r="A2" s="1043"/>
      <c r="B2" s="1044"/>
      <c r="C2" s="1044"/>
      <c r="D2" s="1044"/>
      <c r="E2" s="1013" t="s">
        <v>613</v>
      </c>
      <c r="F2" s="1014"/>
      <c r="G2" s="1014"/>
      <c r="H2" s="1014"/>
      <c r="I2" s="1014"/>
      <c r="J2" s="1015"/>
      <c r="K2" s="676" t="s">
        <v>12</v>
      </c>
      <c r="L2" s="676" t="s">
        <v>13</v>
      </c>
      <c r="M2" s="677" t="s">
        <v>14</v>
      </c>
      <c r="N2" s="677" t="s">
        <v>15</v>
      </c>
      <c r="O2" s="678" t="s">
        <v>16</v>
      </c>
      <c r="P2" s="679" t="s">
        <v>17</v>
      </c>
      <c r="Q2" s="680" t="s">
        <v>18</v>
      </c>
      <c r="R2" s="681" t="s">
        <v>19</v>
      </c>
      <c r="S2" s="681" t="s">
        <v>20</v>
      </c>
      <c r="T2" s="682" t="s">
        <v>21</v>
      </c>
      <c r="U2" s="681" t="s">
        <v>22</v>
      </c>
      <c r="V2" s="681" t="s">
        <v>23</v>
      </c>
      <c r="W2" s="681" t="s">
        <v>24</v>
      </c>
      <c r="X2" s="681" t="s">
        <v>25</v>
      </c>
      <c r="Y2" s="681" t="s">
        <v>26</v>
      </c>
      <c r="Z2" s="683" t="s">
        <v>172</v>
      </c>
      <c r="AA2" s="681" t="s">
        <v>173</v>
      </c>
      <c r="AB2" s="682" t="s">
        <v>174</v>
      </c>
    </row>
    <row r="3" spans="1:30" ht="15" customHeight="1" x14ac:dyDescent="0.2">
      <c r="A3" s="684" t="s">
        <v>240</v>
      </c>
      <c r="B3" s="685"/>
      <c r="C3" s="685"/>
      <c r="D3" s="686">
        <f>SUM('Bath '!D4)</f>
        <v>5229</v>
      </c>
      <c r="E3" s="685"/>
      <c r="F3" s="685"/>
      <c r="G3" s="685"/>
      <c r="H3" s="687"/>
      <c r="I3" s="687"/>
      <c r="J3" s="685"/>
      <c r="K3" s="688">
        <f>SUM('Bath '!E4)</f>
        <v>101</v>
      </c>
      <c r="L3" s="688">
        <f>SUM('Bath '!F4)</f>
        <v>237</v>
      </c>
      <c r="M3" s="690">
        <f>SUM('Bath '!G4)</f>
        <v>166</v>
      </c>
      <c r="N3" s="690">
        <f>SUM('Bath '!H4)</f>
        <v>138</v>
      </c>
      <c r="O3" s="691">
        <f>SUM('Bath '!I4)</f>
        <v>325</v>
      </c>
      <c r="P3" s="692">
        <f>SUM('Bath '!J4)</f>
        <v>408.5</v>
      </c>
      <c r="Q3" s="692">
        <f>SUM('Bath '!K4)</f>
        <v>412.5</v>
      </c>
      <c r="R3" s="693">
        <f>SUM('Bath '!L4)</f>
        <v>380.5</v>
      </c>
      <c r="S3" s="693">
        <f>SUM('Bath '!M4)</f>
        <v>415</v>
      </c>
      <c r="T3" s="694">
        <f>SUM('Bath '!N4)</f>
        <v>480.5</v>
      </c>
      <c r="U3" s="693">
        <f>SUM('Bath '!O4)</f>
        <v>429</v>
      </c>
      <c r="V3" s="693">
        <f>SUM('Bath '!P4)</f>
        <v>330</v>
      </c>
      <c r="W3" s="693">
        <f>SUM('Bath '!Q4)</f>
        <v>286</v>
      </c>
      <c r="X3" s="693">
        <f>SUM('Bath '!R4)</f>
        <v>286</v>
      </c>
      <c r="Y3" s="693">
        <f>SUM('Bath '!S4)</f>
        <v>218</v>
      </c>
      <c r="Z3" s="695">
        <f>SUM('Bath '!T4)</f>
        <v>219</v>
      </c>
      <c r="AA3" s="693">
        <f>SUM('Bath '!U4)</f>
        <v>199</v>
      </c>
      <c r="AB3" s="761">
        <f>SUM('Bath '!V4)</f>
        <v>198</v>
      </c>
      <c r="AC3" s="1045"/>
      <c r="AD3" s="1045"/>
    </row>
    <row r="4" spans="1:30" s="1046" customFormat="1" ht="15" customHeight="1" x14ac:dyDescent="0.2">
      <c r="A4" s="696" t="s">
        <v>241</v>
      </c>
      <c r="B4" s="697"/>
      <c r="C4" s="697"/>
      <c r="D4" s="698">
        <f>SUM('Bath '!D5)</f>
        <v>1893</v>
      </c>
      <c r="E4" s="697"/>
      <c r="F4" s="697"/>
      <c r="G4" s="697"/>
      <c r="H4" s="699"/>
      <c r="I4" s="699"/>
      <c r="J4" s="697"/>
      <c r="K4" s="700">
        <f>SUM('Bath '!E5)</f>
        <v>183</v>
      </c>
      <c r="L4" s="700">
        <f>SUM('Bath '!F5)</f>
        <v>92</v>
      </c>
      <c r="M4" s="701">
        <f>SUM('Bath '!G5)</f>
        <v>21</v>
      </c>
      <c r="N4" s="701">
        <f>SUM('Bath '!H5)</f>
        <v>63</v>
      </c>
      <c r="O4" s="702">
        <f>SUM('Bath '!I5)</f>
        <v>87</v>
      </c>
      <c r="P4" s="703">
        <f>SUM('Bath '!J5)</f>
        <v>129.5</v>
      </c>
      <c r="Q4" s="703">
        <f>SUM('Bath '!K5)</f>
        <v>132.5</v>
      </c>
      <c r="R4" s="704">
        <f>SUM('Bath '!L5)</f>
        <v>131.5</v>
      </c>
      <c r="S4" s="704">
        <f>SUM('Bath '!M5)</f>
        <v>168</v>
      </c>
      <c r="T4" s="705">
        <f>SUM('Bath '!N5)</f>
        <v>203.5</v>
      </c>
      <c r="U4" s="704">
        <f>SUM('Bath '!O5)</f>
        <v>185</v>
      </c>
      <c r="V4" s="704">
        <f>SUM('Bath '!P5)</f>
        <v>123</v>
      </c>
      <c r="W4" s="704">
        <f>SUM('Bath '!Q5)</f>
        <v>92</v>
      </c>
      <c r="X4" s="704">
        <f>SUM('Bath '!R5)</f>
        <v>92</v>
      </c>
      <c r="Y4" s="704">
        <f>SUM('Bath '!S5)</f>
        <v>52</v>
      </c>
      <c r="Z4" s="706">
        <f>SUM('Bath '!T5)</f>
        <v>52</v>
      </c>
      <c r="AA4" s="704">
        <f>SUM('Bath '!U5)</f>
        <v>43</v>
      </c>
      <c r="AB4" s="848">
        <f>SUM('Bath '!V5)</f>
        <v>43</v>
      </c>
      <c r="AC4" s="1045"/>
      <c r="AD4" s="1045"/>
    </row>
    <row r="5" spans="1:30" s="1047" customFormat="1" ht="15" customHeight="1" x14ac:dyDescent="0.2">
      <c r="A5" s="707" t="s">
        <v>92</v>
      </c>
      <c r="B5" s="708"/>
      <c r="C5" s="708"/>
      <c r="D5" s="709">
        <f>SUM('Bath '!D6)</f>
        <v>7122</v>
      </c>
      <c r="E5" s="708"/>
      <c r="F5" s="708"/>
      <c r="G5" s="708"/>
      <c r="H5" s="710"/>
      <c r="I5" s="710"/>
      <c r="J5" s="708"/>
      <c r="K5" s="711">
        <f>SUM('Bath '!E6)</f>
        <v>284</v>
      </c>
      <c r="L5" s="711">
        <f>SUM('Bath '!F6)</f>
        <v>329</v>
      </c>
      <c r="M5" s="712">
        <f>SUM('Bath '!G6)</f>
        <v>187</v>
      </c>
      <c r="N5" s="713">
        <f>SUM('Bath '!H6)</f>
        <v>201</v>
      </c>
      <c r="O5" s="714">
        <f>SUM('Bath '!I6)</f>
        <v>412</v>
      </c>
      <c r="P5" s="715">
        <f>SUM('Bath '!J6)</f>
        <v>538</v>
      </c>
      <c r="Q5" s="715">
        <f>SUM('Bath '!K6)</f>
        <v>545</v>
      </c>
      <c r="R5" s="716">
        <f>SUM('Bath '!L6)</f>
        <v>512</v>
      </c>
      <c r="S5" s="716">
        <f>SUM('Bath '!M6)</f>
        <v>583</v>
      </c>
      <c r="T5" s="717">
        <f>SUM('Bath '!N6)</f>
        <v>684</v>
      </c>
      <c r="U5" s="716">
        <f>SUM('Bath '!O6)</f>
        <v>614</v>
      </c>
      <c r="V5" s="716">
        <f>SUM('Bath '!P6)</f>
        <v>453</v>
      </c>
      <c r="W5" s="716">
        <f>SUM('Bath '!Q6)</f>
        <v>378</v>
      </c>
      <c r="X5" s="716">
        <f>SUM('Bath '!R6)</f>
        <v>378</v>
      </c>
      <c r="Y5" s="718">
        <f>SUM('Bath '!S6)</f>
        <v>270</v>
      </c>
      <c r="Z5" s="719">
        <f>SUM('Bath '!T6)</f>
        <v>271</v>
      </c>
      <c r="AA5" s="720">
        <f>SUM('Bath '!U6)</f>
        <v>242</v>
      </c>
      <c r="AB5" s="717">
        <f>SUM('Bath '!V6)</f>
        <v>241</v>
      </c>
      <c r="AC5" s="1045"/>
      <c r="AD5" s="1045"/>
    </row>
    <row r="6" spans="1:30" ht="15" customHeight="1" x14ac:dyDescent="0.2">
      <c r="A6" s="707"/>
      <c r="B6" s="708"/>
      <c r="C6" s="708"/>
      <c r="D6" s="709"/>
      <c r="E6" s="708"/>
      <c r="F6" s="708"/>
      <c r="G6" s="708"/>
      <c r="H6" s="710"/>
      <c r="I6" s="710"/>
      <c r="J6" s="708"/>
      <c r="K6" s="721"/>
      <c r="L6" s="722"/>
      <c r="M6" s="723"/>
      <c r="N6" s="724"/>
      <c r="O6" s="725"/>
      <c r="P6" s="726"/>
      <c r="Q6" s="726"/>
      <c r="R6" s="727"/>
      <c r="S6" s="727"/>
      <c r="T6" s="687"/>
      <c r="U6" s="727"/>
      <c r="V6" s="727"/>
      <c r="W6" s="727"/>
      <c r="X6" s="727"/>
      <c r="Y6" s="728"/>
      <c r="Z6" s="729"/>
      <c r="AA6" s="693"/>
      <c r="AB6" s="764"/>
      <c r="AC6" s="1045"/>
      <c r="AD6" s="1045"/>
    </row>
    <row r="7" spans="1:30" ht="15" customHeight="1" x14ac:dyDescent="0.2">
      <c r="A7" s="684" t="s">
        <v>242</v>
      </c>
      <c r="B7" s="685"/>
      <c r="C7" s="685"/>
      <c r="D7" s="686">
        <f>SUM('Keynsham '!D4)</f>
        <v>1594.5</v>
      </c>
      <c r="E7" s="708"/>
      <c r="F7" s="708"/>
      <c r="G7" s="708"/>
      <c r="H7" s="710"/>
      <c r="I7" s="710"/>
      <c r="J7" s="708"/>
      <c r="K7" s="730">
        <f>SUM('Keynsham '!E4)</f>
        <v>25</v>
      </c>
      <c r="L7" s="730">
        <f>SUM('Keynsham '!F4)</f>
        <v>33</v>
      </c>
      <c r="M7" s="731">
        <f>SUM('Keynsham '!G4)</f>
        <v>31</v>
      </c>
      <c r="N7" s="732">
        <f>SUM('Keynsham '!H4)</f>
        <v>69</v>
      </c>
      <c r="O7" s="733">
        <f>SUM('Keynsham '!I4)</f>
        <v>73</v>
      </c>
      <c r="P7" s="734">
        <f>SUM('Keynsham '!J4)</f>
        <v>158</v>
      </c>
      <c r="Q7" s="734">
        <f>SUM('Keynsham '!K4)</f>
        <v>200</v>
      </c>
      <c r="R7" s="735">
        <f>SUM('Keynsham '!L4)</f>
        <v>239</v>
      </c>
      <c r="S7" s="735">
        <f>SUM('Keynsham '!M4)</f>
        <v>182</v>
      </c>
      <c r="T7" s="736">
        <f>SUM('Keynsham '!N4)</f>
        <v>126</v>
      </c>
      <c r="U7" s="735">
        <f>SUM('Keynsham '!O4)</f>
        <v>87.5</v>
      </c>
      <c r="V7" s="735">
        <f>SUM('Keynsham '!P4)</f>
        <v>56</v>
      </c>
      <c r="W7" s="735">
        <f>SUM('Keynsham '!Q4)</f>
        <v>56</v>
      </c>
      <c r="X7" s="735">
        <f>SUM('Keynsham '!R4)</f>
        <v>56</v>
      </c>
      <c r="Y7" s="737">
        <f>SUM('Keynsham '!S4)</f>
        <v>56</v>
      </c>
      <c r="Z7" s="738">
        <f>SUM('Keynsham '!T4)</f>
        <v>49</v>
      </c>
      <c r="AA7" s="737">
        <f>SUM('Keynsham '!U4)</f>
        <v>49</v>
      </c>
      <c r="AB7" s="849">
        <f>SUM('Keynsham '!V4)</f>
        <v>49</v>
      </c>
      <c r="AC7" s="1045"/>
      <c r="AD7" s="1045"/>
    </row>
    <row r="8" spans="1:30" s="1046" customFormat="1" ht="15" customHeight="1" x14ac:dyDescent="0.2">
      <c r="A8" s="696" t="s">
        <v>243</v>
      </c>
      <c r="B8" s="697"/>
      <c r="C8" s="697"/>
      <c r="D8" s="698">
        <f>SUM('Keynsham '!D5)</f>
        <v>557.5</v>
      </c>
      <c r="E8" s="739"/>
      <c r="F8" s="739"/>
      <c r="G8" s="739"/>
      <c r="H8" s="740"/>
      <c r="I8" s="740"/>
      <c r="J8" s="739"/>
      <c r="K8" s="700">
        <f>SUM('Keynsham '!E5)</f>
        <v>0</v>
      </c>
      <c r="L8" s="700">
        <f>SUM('Keynsham '!F5)</f>
        <v>0</v>
      </c>
      <c r="M8" s="701">
        <f>SUM('Keynsham '!G5)</f>
        <v>4</v>
      </c>
      <c r="N8" s="741">
        <f>SUM('Keynsham '!H5)</f>
        <v>18</v>
      </c>
      <c r="O8" s="702">
        <f>SUM('Keynsham '!I5)</f>
        <v>29</v>
      </c>
      <c r="P8" s="742">
        <f>SUM('Keynsham '!J5)</f>
        <v>70</v>
      </c>
      <c r="Q8" s="742">
        <f>SUM('Keynsham '!K5)</f>
        <v>89</v>
      </c>
      <c r="R8" s="743">
        <f>SUM('Keynsham '!L5)</f>
        <v>102</v>
      </c>
      <c r="S8" s="743">
        <f>SUM('Keynsham '!M5)</f>
        <v>64</v>
      </c>
      <c r="T8" s="705">
        <f>SUM('Keynsham '!N5)</f>
        <v>48</v>
      </c>
      <c r="U8" s="743">
        <f>SUM('Keynsham '!O5)</f>
        <v>28.5</v>
      </c>
      <c r="V8" s="743">
        <f>SUM('Keynsham '!P5)</f>
        <v>15</v>
      </c>
      <c r="W8" s="743">
        <f>SUM('Keynsham '!Q5)</f>
        <v>15</v>
      </c>
      <c r="X8" s="743">
        <f>SUM('Keynsham '!R5)</f>
        <v>15</v>
      </c>
      <c r="Y8" s="704">
        <f>SUM('Keynsham '!S5)</f>
        <v>15</v>
      </c>
      <c r="Z8" s="706">
        <f>SUM('Keynsham '!T5)</f>
        <v>15</v>
      </c>
      <c r="AA8" s="704">
        <f>SUM('Keynsham '!U5)</f>
        <v>15</v>
      </c>
      <c r="AB8" s="848">
        <f>SUM('Keynsham '!V5)</f>
        <v>15</v>
      </c>
      <c r="AC8" s="1045"/>
      <c r="AD8" s="1045"/>
    </row>
    <row r="9" spans="1:30" s="1047" customFormat="1" ht="15" customHeight="1" x14ac:dyDescent="0.2">
      <c r="A9" s="707" t="s">
        <v>93</v>
      </c>
      <c r="B9" s="708"/>
      <c r="C9" s="708"/>
      <c r="D9" s="709">
        <f>SUM('Keynsham '!D6)</f>
        <v>2152</v>
      </c>
      <c r="E9" s="744"/>
      <c r="F9" s="744"/>
      <c r="G9" s="744"/>
      <c r="H9" s="745"/>
      <c r="I9" s="745"/>
      <c r="J9" s="744"/>
      <c r="K9" s="711">
        <f>SUM('Keynsham '!E6)</f>
        <v>25</v>
      </c>
      <c r="L9" s="711">
        <f>SUM('Keynsham '!F6)</f>
        <v>33</v>
      </c>
      <c r="M9" s="712">
        <f>SUM('Keynsham '!G6)</f>
        <v>35</v>
      </c>
      <c r="N9" s="713">
        <f>SUM('Keynsham '!H6)</f>
        <v>87</v>
      </c>
      <c r="O9" s="714">
        <f>SUM('Keynsham '!I6)</f>
        <v>102</v>
      </c>
      <c r="P9" s="715">
        <f>SUM('Keynsham '!J6)</f>
        <v>228</v>
      </c>
      <c r="Q9" s="715">
        <f>SUM('Keynsham '!K6)</f>
        <v>289</v>
      </c>
      <c r="R9" s="716">
        <f>SUM('Keynsham '!L6)</f>
        <v>341</v>
      </c>
      <c r="S9" s="716">
        <f>SUM('Keynsham '!M6)</f>
        <v>246</v>
      </c>
      <c r="T9" s="717">
        <f>SUM('Keynsham '!N6)</f>
        <v>174</v>
      </c>
      <c r="U9" s="716">
        <f>SUM('Keynsham '!O6)</f>
        <v>116</v>
      </c>
      <c r="V9" s="716">
        <f>SUM('Keynsham '!P6)</f>
        <v>71</v>
      </c>
      <c r="W9" s="716">
        <f>SUM('Keynsham '!Q6)</f>
        <v>71</v>
      </c>
      <c r="X9" s="716">
        <f>SUM('Keynsham '!R6)</f>
        <v>71</v>
      </c>
      <c r="Y9" s="718">
        <f>SUM('Keynsham '!S6)</f>
        <v>71</v>
      </c>
      <c r="Z9" s="719">
        <f>SUM('Keynsham '!T6)</f>
        <v>64</v>
      </c>
      <c r="AA9" s="720">
        <f>SUM('Keynsham '!U6)</f>
        <v>64</v>
      </c>
      <c r="AB9" s="717">
        <f>SUM('Keynsham '!V6)</f>
        <v>64</v>
      </c>
      <c r="AC9" s="1045"/>
      <c r="AD9" s="1045"/>
    </row>
    <row r="10" spans="1:30" ht="15" customHeight="1" x14ac:dyDescent="0.2">
      <c r="A10" s="707"/>
      <c r="B10" s="708"/>
      <c r="C10" s="708"/>
      <c r="D10" s="709"/>
      <c r="E10" s="744"/>
      <c r="F10" s="744"/>
      <c r="G10" s="744"/>
      <c r="H10" s="745"/>
      <c r="I10" s="745"/>
      <c r="J10" s="744"/>
      <c r="K10" s="721"/>
      <c r="L10" s="722"/>
      <c r="M10" s="723"/>
      <c r="N10" s="724"/>
      <c r="O10" s="725"/>
      <c r="P10" s="726"/>
      <c r="Q10" s="726"/>
      <c r="R10" s="727"/>
      <c r="S10" s="727"/>
      <c r="T10" s="687"/>
      <c r="U10" s="727"/>
      <c r="V10" s="727"/>
      <c r="W10" s="727"/>
      <c r="X10" s="727"/>
      <c r="Y10" s="728"/>
      <c r="Z10" s="729"/>
      <c r="AA10" s="693"/>
      <c r="AB10" s="764"/>
      <c r="AC10" s="1045"/>
      <c r="AD10" s="1045"/>
    </row>
    <row r="11" spans="1:30" ht="15" customHeight="1" x14ac:dyDescent="0.2">
      <c r="A11" s="684" t="s">
        <v>258</v>
      </c>
      <c r="B11" s="685"/>
      <c r="C11" s="685"/>
      <c r="D11" s="686">
        <f>SUM('Somer Valley'!D5)</f>
        <v>1883.2</v>
      </c>
      <c r="E11" s="744"/>
      <c r="F11" s="744"/>
      <c r="G11" s="744"/>
      <c r="H11" s="745"/>
      <c r="I11" s="745"/>
      <c r="J11" s="744"/>
      <c r="K11" s="688">
        <f>SUM('Somer Valley'!E5)</f>
        <v>49</v>
      </c>
      <c r="L11" s="688">
        <f>SUM('Somer Valley'!F5)</f>
        <v>101</v>
      </c>
      <c r="M11" s="690">
        <f>SUM('Somer Valley'!G5)</f>
        <v>180</v>
      </c>
      <c r="N11" s="746">
        <f>SUM('Somer Valley'!H5)</f>
        <v>144</v>
      </c>
      <c r="O11" s="691">
        <f>SUM('Somer Valley'!I5)</f>
        <v>227</v>
      </c>
      <c r="P11" s="747">
        <f>SUM('Somer Valley'!J5)</f>
        <v>292</v>
      </c>
      <c r="Q11" s="747">
        <f>SUM('Somer Valley'!K5)</f>
        <v>179</v>
      </c>
      <c r="R11" s="748">
        <f>SUM('Somer Valley'!L5)</f>
        <v>247.5</v>
      </c>
      <c r="S11" s="748">
        <f>SUM('Somer Valley'!M5)</f>
        <v>185.5</v>
      </c>
      <c r="T11" s="694">
        <f>SUM('Somer Valley'!N5)</f>
        <v>96</v>
      </c>
      <c r="U11" s="748">
        <f>SUM('Somer Valley'!O5)</f>
        <v>56</v>
      </c>
      <c r="V11" s="748">
        <f>SUM('Somer Valley'!P5)</f>
        <v>18</v>
      </c>
      <c r="W11" s="748">
        <f>SUM('Somer Valley'!Q5)</f>
        <v>18</v>
      </c>
      <c r="X11" s="748">
        <f>SUM('Somer Valley'!R5)</f>
        <v>18</v>
      </c>
      <c r="Y11" s="693">
        <f>SUM('Somer Valley'!S5)</f>
        <v>18</v>
      </c>
      <c r="Z11" s="695">
        <f>SUM('Somer Valley'!T5)</f>
        <v>18</v>
      </c>
      <c r="AA11" s="693">
        <f>SUM('Somer Valley'!U5)</f>
        <v>18</v>
      </c>
      <c r="AB11" s="761">
        <f>SUM('Somer Valley'!V5)</f>
        <v>18</v>
      </c>
      <c r="AC11" s="1045"/>
      <c r="AD11" s="1045"/>
    </row>
    <row r="12" spans="1:30" s="1046" customFormat="1" ht="15" customHeight="1" x14ac:dyDescent="0.2">
      <c r="A12" s="696" t="s">
        <v>259</v>
      </c>
      <c r="B12" s="697"/>
      <c r="C12" s="697"/>
      <c r="D12" s="698">
        <f>SUM('Somer Valley'!D6)</f>
        <v>528.79999999999995</v>
      </c>
      <c r="E12" s="749"/>
      <c r="F12" s="749"/>
      <c r="G12" s="749"/>
      <c r="H12" s="750"/>
      <c r="I12" s="750"/>
      <c r="J12" s="749"/>
      <c r="K12" s="700">
        <f>SUM('Somer Valley'!E6)</f>
        <v>41</v>
      </c>
      <c r="L12" s="700">
        <f>SUM('Somer Valley'!F6)</f>
        <v>45</v>
      </c>
      <c r="M12" s="701">
        <f>SUM('Somer Valley'!G6)</f>
        <v>59</v>
      </c>
      <c r="N12" s="741">
        <f>SUM('Somer Valley'!H6)</f>
        <v>58</v>
      </c>
      <c r="O12" s="702">
        <f>SUM('Somer Valley'!I6)</f>
        <v>75.8</v>
      </c>
      <c r="P12" s="742">
        <f>SUM('Somer Valley'!J6)</f>
        <v>58.8</v>
      </c>
      <c r="Q12" s="742">
        <f>SUM('Somer Valley'!K6)</f>
        <v>58.8</v>
      </c>
      <c r="R12" s="743">
        <f>SUM('Somer Valley'!L6)</f>
        <v>70.650000000000006</v>
      </c>
      <c r="S12" s="743">
        <f>SUM('Somer Valley'!M6)</f>
        <v>47.5</v>
      </c>
      <c r="T12" s="705">
        <f>SUM('Somer Valley'!N6)</f>
        <v>7</v>
      </c>
      <c r="U12" s="743">
        <f>SUM('Somer Valley'!O6)</f>
        <v>7</v>
      </c>
      <c r="V12" s="743"/>
      <c r="W12" s="743"/>
      <c r="X12" s="743"/>
      <c r="Y12" s="704"/>
      <c r="Z12" s="706"/>
      <c r="AA12" s="704"/>
      <c r="AB12" s="848"/>
      <c r="AC12" s="1045"/>
      <c r="AD12" s="1045"/>
    </row>
    <row r="13" spans="1:30" ht="15" customHeight="1" x14ac:dyDescent="0.2">
      <c r="A13" s="707" t="s">
        <v>133</v>
      </c>
      <c r="B13" s="708"/>
      <c r="C13" s="708"/>
      <c r="D13" s="709">
        <f>SUM('Somer Valley'!D7)</f>
        <v>2412</v>
      </c>
      <c r="E13" s="744"/>
      <c r="F13" s="744"/>
      <c r="G13" s="744"/>
      <c r="H13" s="745"/>
      <c r="I13" s="745"/>
      <c r="J13" s="744"/>
      <c r="K13" s="751">
        <f>SUM('Somer Valley'!E7)</f>
        <v>90</v>
      </c>
      <c r="L13" s="751">
        <f>SUM('Somer Valley'!F7)</f>
        <v>146</v>
      </c>
      <c r="M13" s="753">
        <f>SUM('Somer Valley'!G7)</f>
        <v>239</v>
      </c>
      <c r="N13" s="754">
        <f>SUM('Somer Valley'!H7)</f>
        <v>202</v>
      </c>
      <c r="O13" s="755">
        <f>SUM('Somer Valley'!I7)</f>
        <v>302.8</v>
      </c>
      <c r="P13" s="756">
        <f>SUM('Somer Valley'!J7)</f>
        <v>350.8</v>
      </c>
      <c r="Q13" s="756">
        <f>SUM('Somer Valley'!K7)</f>
        <v>237.8</v>
      </c>
      <c r="R13" s="757">
        <f>SUM('Somer Valley'!L7)</f>
        <v>318.14999999999998</v>
      </c>
      <c r="S13" s="757">
        <f>SUM('Somer Valley'!M7)</f>
        <v>233</v>
      </c>
      <c r="T13" s="758">
        <f>SUM('Somer Valley'!N7)</f>
        <v>103</v>
      </c>
      <c r="U13" s="757">
        <f>SUM('Somer Valley'!O7)</f>
        <v>63</v>
      </c>
      <c r="V13" s="757">
        <f>SUM('Somer Valley'!P7)</f>
        <v>18</v>
      </c>
      <c r="W13" s="757">
        <f>SUM('Somer Valley'!Q7)</f>
        <v>18</v>
      </c>
      <c r="X13" s="757">
        <f>SUM('Somer Valley'!R7)</f>
        <v>18</v>
      </c>
      <c r="Y13" s="720">
        <f>SUM('Somer Valley'!S7)</f>
        <v>18</v>
      </c>
      <c r="Z13" s="759">
        <f>SUM('Somer Valley'!T7)</f>
        <v>18</v>
      </c>
      <c r="AA13" s="720">
        <f>SUM('Somer Valley'!U7)</f>
        <v>18</v>
      </c>
      <c r="AB13" s="758">
        <f>SUM('Somer Valley'!V7)</f>
        <v>18</v>
      </c>
      <c r="AC13" s="1045"/>
      <c r="AD13" s="1045"/>
    </row>
    <row r="14" spans="1:30" ht="15" customHeight="1" x14ac:dyDescent="0.2">
      <c r="A14" s="707"/>
      <c r="B14" s="708"/>
      <c r="C14" s="708"/>
      <c r="D14" s="709"/>
      <c r="E14" s="744"/>
      <c r="F14" s="744"/>
      <c r="G14" s="744"/>
      <c r="H14" s="745"/>
      <c r="I14" s="745"/>
      <c r="J14" s="744"/>
      <c r="K14" s="721"/>
      <c r="L14" s="722"/>
      <c r="M14" s="723"/>
      <c r="N14" s="724"/>
      <c r="O14" s="725"/>
      <c r="P14" s="726"/>
      <c r="Q14" s="726"/>
      <c r="R14" s="727"/>
      <c r="S14" s="727"/>
      <c r="T14" s="687"/>
      <c r="U14" s="727"/>
      <c r="V14" s="727"/>
      <c r="W14" s="727"/>
      <c r="X14" s="727"/>
      <c r="Y14" s="728"/>
      <c r="Z14" s="729"/>
      <c r="AA14" s="693"/>
      <c r="AB14" s="764"/>
      <c r="AC14" s="1045"/>
      <c r="AD14" s="1045"/>
    </row>
    <row r="15" spans="1:30" ht="15" customHeight="1" x14ac:dyDescent="0.2">
      <c r="A15" s="684" t="s">
        <v>267</v>
      </c>
      <c r="B15" s="685"/>
      <c r="C15" s="685"/>
      <c r="D15" s="686">
        <f>SUM('Rural Areas'!D4)</f>
        <v>876.75</v>
      </c>
      <c r="E15" s="744"/>
      <c r="F15" s="744"/>
      <c r="G15" s="744"/>
      <c r="H15" s="745"/>
      <c r="I15" s="745"/>
      <c r="J15" s="744"/>
      <c r="K15" s="688">
        <f>SUM('Rural Areas'!E4)</f>
        <v>44</v>
      </c>
      <c r="L15" s="688">
        <f>SUM('Rural Areas'!F4)</f>
        <v>42</v>
      </c>
      <c r="M15" s="690">
        <f>SUM('Rural Areas'!G4)</f>
        <v>36</v>
      </c>
      <c r="N15" s="746">
        <f>SUM('Rural Areas'!H4)</f>
        <v>62</v>
      </c>
      <c r="O15" s="691">
        <f>SUM('Rural Areas'!I4)</f>
        <v>112.5</v>
      </c>
      <c r="P15" s="747">
        <f>SUM('Rural Areas'!J4)</f>
        <v>74.5</v>
      </c>
      <c r="Q15" s="747">
        <f>SUM('Rural Areas'!K4)</f>
        <v>63.5</v>
      </c>
      <c r="R15" s="748">
        <f>SUM('Rural Areas'!L4)</f>
        <v>77.5</v>
      </c>
      <c r="S15" s="748">
        <f>SUM('Rural Areas'!M4)</f>
        <v>74</v>
      </c>
      <c r="T15" s="694">
        <f>SUM('Rural Areas'!N4)</f>
        <v>39</v>
      </c>
      <c r="U15" s="748">
        <f>SUM('Rural Areas'!O4)</f>
        <v>39</v>
      </c>
      <c r="V15" s="748">
        <f>SUM('Rural Areas'!P4)</f>
        <v>39</v>
      </c>
      <c r="W15" s="748">
        <f>SUM('Rural Areas'!Q4)</f>
        <v>29</v>
      </c>
      <c r="X15" s="748">
        <f>SUM('Rural Areas'!R4)</f>
        <v>29</v>
      </c>
      <c r="Y15" s="693">
        <f>SUM('Rural Areas'!S4)</f>
        <v>29</v>
      </c>
      <c r="Z15" s="695">
        <f>SUM('Rural Areas'!T4)</f>
        <v>29</v>
      </c>
      <c r="AA15" s="693">
        <f>SUM('Rural Areas'!U4)</f>
        <v>29</v>
      </c>
      <c r="AB15" s="761">
        <f>SUM('Rural Areas'!V4)</f>
        <v>29</v>
      </c>
      <c r="AC15" s="1045"/>
      <c r="AD15" s="1045"/>
    </row>
    <row r="16" spans="1:30" s="1046" customFormat="1" ht="15" customHeight="1" x14ac:dyDescent="0.2">
      <c r="A16" s="696" t="s">
        <v>268</v>
      </c>
      <c r="B16" s="697"/>
      <c r="C16" s="697"/>
      <c r="D16" s="698">
        <f>SUM('Rural Areas'!D5)</f>
        <v>151.25</v>
      </c>
      <c r="E16" s="749"/>
      <c r="F16" s="749"/>
      <c r="G16" s="749"/>
      <c r="H16" s="750"/>
      <c r="I16" s="750"/>
      <c r="J16" s="749"/>
      <c r="K16" s="700">
        <f>SUM('Rural Areas'!E5)</f>
        <v>20</v>
      </c>
      <c r="L16" s="700">
        <f>SUM('Rural Areas'!F5)</f>
        <v>0</v>
      </c>
      <c r="M16" s="701">
        <f>SUM('Rural Areas'!G5)</f>
        <v>0</v>
      </c>
      <c r="N16" s="741">
        <f>SUM('Rural Areas'!H5)</f>
        <v>13</v>
      </c>
      <c r="O16" s="702">
        <f>SUM('Rural Areas'!I5)</f>
        <v>39.5</v>
      </c>
      <c r="P16" s="742">
        <f>SUM('Rural Areas'!J5)</f>
        <v>18.5</v>
      </c>
      <c r="Q16" s="742">
        <f>SUM('Rural Areas'!K5)</f>
        <v>12.5</v>
      </c>
      <c r="R16" s="743">
        <f>SUM('Rural Areas'!L5)</f>
        <v>16.5</v>
      </c>
      <c r="S16" s="743">
        <f>SUM('Rural Areas'!M5)</f>
        <v>16</v>
      </c>
      <c r="T16" s="705">
        <f>SUM('Rural Areas'!N5)</f>
        <v>5</v>
      </c>
      <c r="U16" s="743">
        <f>SUM('Rural Areas'!O5)</f>
        <v>5</v>
      </c>
      <c r="V16" s="743">
        <f>SUM('Rural Areas'!P5)</f>
        <v>5</v>
      </c>
      <c r="W16" s="743"/>
      <c r="X16" s="743"/>
      <c r="Y16" s="704"/>
      <c r="Z16" s="706"/>
      <c r="AA16" s="704"/>
      <c r="AB16" s="848"/>
      <c r="AC16" s="1045"/>
      <c r="AD16" s="1045"/>
    </row>
    <row r="17" spans="1:30" ht="15" customHeight="1" x14ac:dyDescent="0.2">
      <c r="A17" s="707" t="s">
        <v>5</v>
      </c>
      <c r="B17" s="708"/>
      <c r="C17" s="708"/>
      <c r="D17" s="709">
        <f>SUM('Rural Areas'!D6)</f>
        <v>1028</v>
      </c>
      <c r="E17" s="708"/>
      <c r="F17" s="708"/>
      <c r="G17" s="708"/>
      <c r="H17" s="710"/>
      <c r="I17" s="710"/>
      <c r="J17" s="708"/>
      <c r="K17" s="751">
        <f>SUM(K15:K16)</f>
        <v>64</v>
      </c>
      <c r="L17" s="751">
        <f t="shared" ref="L17:AB17" si="0">SUM(L15:L16)</f>
        <v>42</v>
      </c>
      <c r="M17" s="690">
        <f t="shared" si="0"/>
        <v>36</v>
      </c>
      <c r="N17" s="746">
        <f t="shared" si="0"/>
        <v>75</v>
      </c>
      <c r="O17" s="760">
        <f t="shared" si="0"/>
        <v>152</v>
      </c>
      <c r="P17" s="747">
        <f t="shared" si="0"/>
        <v>93</v>
      </c>
      <c r="Q17" s="747">
        <f t="shared" si="0"/>
        <v>76</v>
      </c>
      <c r="R17" s="748">
        <f t="shared" si="0"/>
        <v>94</v>
      </c>
      <c r="S17" s="748">
        <f t="shared" si="0"/>
        <v>90</v>
      </c>
      <c r="T17" s="761">
        <f t="shared" si="0"/>
        <v>44</v>
      </c>
      <c r="U17" s="748">
        <f t="shared" si="0"/>
        <v>44</v>
      </c>
      <c r="V17" s="748">
        <f t="shared" si="0"/>
        <v>44</v>
      </c>
      <c r="W17" s="748">
        <f t="shared" si="0"/>
        <v>29</v>
      </c>
      <c r="X17" s="748">
        <f t="shared" si="0"/>
        <v>29</v>
      </c>
      <c r="Y17" s="693">
        <f t="shared" si="0"/>
        <v>29</v>
      </c>
      <c r="Z17" s="695">
        <f t="shared" si="0"/>
        <v>29</v>
      </c>
      <c r="AA17" s="693">
        <f t="shared" si="0"/>
        <v>29</v>
      </c>
      <c r="AB17" s="761">
        <f t="shared" si="0"/>
        <v>29</v>
      </c>
      <c r="AC17" s="1045"/>
      <c r="AD17" s="1045"/>
    </row>
    <row r="18" spans="1:30" ht="15" customHeight="1" x14ac:dyDescent="0.2">
      <c r="A18" s="707"/>
      <c r="B18" s="708"/>
      <c r="C18" s="708"/>
      <c r="D18" s="709"/>
      <c r="E18" s="708"/>
      <c r="F18" s="708"/>
      <c r="G18" s="708"/>
      <c r="H18" s="710"/>
      <c r="I18" s="710"/>
      <c r="J18" s="708"/>
      <c r="K18" s="751"/>
      <c r="L18" s="689"/>
      <c r="M18" s="690"/>
      <c r="N18" s="746"/>
      <c r="O18" s="691"/>
      <c r="P18" s="747"/>
      <c r="Q18" s="747"/>
      <c r="R18" s="748"/>
      <c r="S18" s="748"/>
      <c r="T18" s="694"/>
      <c r="U18" s="748"/>
      <c r="V18" s="748"/>
      <c r="W18" s="748"/>
      <c r="X18" s="748"/>
      <c r="Y18" s="693"/>
      <c r="Z18" s="695"/>
      <c r="AA18" s="693"/>
      <c r="AB18" s="761"/>
      <c r="AC18" s="1045"/>
      <c r="AD18" s="1045"/>
    </row>
    <row r="19" spans="1:30" ht="15" customHeight="1" x14ac:dyDescent="0.2">
      <c r="A19" s="684" t="s">
        <v>349</v>
      </c>
      <c r="B19" s="708"/>
      <c r="C19" s="708"/>
      <c r="D19" s="686">
        <f>SUM('SE Bristol'!D10)</f>
        <v>140</v>
      </c>
      <c r="E19" s="708"/>
      <c r="F19" s="708"/>
      <c r="G19" s="708"/>
      <c r="H19" s="710"/>
      <c r="I19" s="710"/>
      <c r="J19" s="708"/>
      <c r="K19" s="688">
        <f>SUM('SE Bristol'!E4)</f>
        <v>0</v>
      </c>
      <c r="L19" s="688">
        <f>SUM('SE Bristol'!F4)</f>
        <v>0</v>
      </c>
      <c r="M19" s="690">
        <f>SUM('SE Bristol'!G4)</f>
        <v>0</v>
      </c>
      <c r="N19" s="746">
        <f>SUM('SE Bristol'!H9)</f>
        <v>0</v>
      </c>
      <c r="O19" s="691">
        <f>SUM('SE Bristol'!I4)</f>
        <v>0</v>
      </c>
      <c r="P19" s="747">
        <f>SUM('SE Bristol'!J4)</f>
        <v>14</v>
      </c>
      <c r="Q19" s="747">
        <f>SUM('SE Bristol'!K4)</f>
        <v>35</v>
      </c>
      <c r="R19" s="748">
        <f>SUM('SE Bristol'!L4)</f>
        <v>35</v>
      </c>
      <c r="S19" s="748">
        <f>SUM('SE Bristol'!M4)</f>
        <v>35</v>
      </c>
      <c r="T19" s="694"/>
      <c r="U19" s="748"/>
      <c r="V19" s="748"/>
      <c r="W19" s="748"/>
      <c r="X19" s="748"/>
      <c r="Y19" s="693"/>
      <c r="Z19" s="695"/>
      <c r="AA19" s="693"/>
      <c r="AB19" s="761"/>
      <c r="AC19" s="1045"/>
      <c r="AD19" s="1045"/>
    </row>
    <row r="20" spans="1:30" ht="15" customHeight="1" x14ac:dyDescent="0.2">
      <c r="A20" s="696" t="s">
        <v>350</v>
      </c>
      <c r="B20" s="708"/>
      <c r="C20" s="708"/>
      <c r="D20" s="698">
        <f>SUM('SE Bristol'!D5)</f>
        <v>60</v>
      </c>
      <c r="E20" s="708"/>
      <c r="F20" s="708"/>
      <c r="G20" s="708"/>
      <c r="H20" s="710"/>
      <c r="I20" s="710"/>
      <c r="J20" s="708"/>
      <c r="K20" s="700">
        <f>SUM('SE Bristol'!E5)</f>
        <v>0</v>
      </c>
      <c r="L20" s="700">
        <f>SUM('SE Bristol'!F5)</f>
        <v>0</v>
      </c>
      <c r="M20" s="690">
        <f>SUM('SE Bristol'!G5)</f>
        <v>0</v>
      </c>
      <c r="N20" s="746">
        <f>SUM('SE Bristol'!H5)</f>
        <v>0</v>
      </c>
      <c r="O20" s="691">
        <f>SUM('SE Bristol'!I5)</f>
        <v>0</v>
      </c>
      <c r="P20" s="747">
        <f>SUM('SE Bristol'!J5)</f>
        <v>6</v>
      </c>
      <c r="Q20" s="747">
        <f>SUM('SE Bristol'!K5)</f>
        <v>15</v>
      </c>
      <c r="R20" s="748">
        <f>SUM('SE Bristol'!L5)</f>
        <v>15</v>
      </c>
      <c r="S20" s="748">
        <f>SUM('SE Bristol'!M5)</f>
        <v>15</v>
      </c>
      <c r="T20" s="694"/>
      <c r="U20" s="748"/>
      <c r="V20" s="748"/>
      <c r="W20" s="748"/>
      <c r="X20" s="748"/>
      <c r="Y20" s="693"/>
      <c r="Z20" s="695"/>
      <c r="AA20" s="693"/>
      <c r="AB20" s="761"/>
      <c r="AC20" s="1045"/>
      <c r="AD20" s="1045"/>
    </row>
    <row r="21" spans="1:30" ht="15" customHeight="1" x14ac:dyDescent="0.2">
      <c r="A21" s="762" t="s">
        <v>351</v>
      </c>
      <c r="B21" s="708"/>
      <c r="C21" s="708"/>
      <c r="D21" s="709">
        <f>SUM('SE Bristol'!D6)</f>
        <v>200</v>
      </c>
      <c r="E21" s="708"/>
      <c r="F21" s="708"/>
      <c r="G21" s="708"/>
      <c r="H21" s="710"/>
      <c r="I21" s="710"/>
      <c r="J21" s="708"/>
      <c r="K21" s="751">
        <f>SUM(K19:K20)</f>
        <v>0</v>
      </c>
      <c r="L21" s="688">
        <f>SUM(L19:L20)</f>
        <v>0</v>
      </c>
      <c r="M21" s="690">
        <f t="shared" ref="M21:P21" si="1">SUM(M19:M20)</f>
        <v>0</v>
      </c>
      <c r="N21" s="746">
        <f t="shared" si="1"/>
        <v>0</v>
      </c>
      <c r="O21" s="691">
        <f t="shared" si="1"/>
        <v>0</v>
      </c>
      <c r="P21" s="747">
        <f t="shared" si="1"/>
        <v>20</v>
      </c>
      <c r="Q21" s="747">
        <f t="shared" ref="Q21" si="2">SUM(Q19:Q20)</f>
        <v>50</v>
      </c>
      <c r="R21" s="748">
        <f t="shared" ref="R21" si="3">SUM(R19:R20)</f>
        <v>50</v>
      </c>
      <c r="S21" s="748">
        <f t="shared" ref="S21" si="4">SUM(S19:S20)</f>
        <v>50</v>
      </c>
      <c r="T21" s="694"/>
      <c r="U21" s="748"/>
      <c r="V21" s="748"/>
      <c r="W21" s="748"/>
      <c r="X21" s="748"/>
      <c r="Y21" s="693"/>
      <c r="Z21" s="695"/>
      <c r="AA21" s="693"/>
      <c r="AB21" s="761"/>
      <c r="AC21" s="1045"/>
      <c r="AD21" s="1045"/>
    </row>
    <row r="22" spans="1:30" ht="15" customHeight="1" x14ac:dyDescent="0.2">
      <c r="A22" s="707"/>
      <c r="B22" s="708"/>
      <c r="C22" s="708"/>
      <c r="D22" s="709"/>
      <c r="E22" s="708"/>
      <c r="F22" s="708"/>
      <c r="G22" s="708"/>
      <c r="H22" s="710"/>
      <c r="I22" s="710"/>
      <c r="J22" s="708"/>
      <c r="K22" s="721"/>
      <c r="L22" s="722"/>
      <c r="M22" s="723"/>
      <c r="N22" s="724"/>
      <c r="O22" s="763"/>
      <c r="P22" s="726"/>
      <c r="Q22" s="726"/>
      <c r="R22" s="727"/>
      <c r="S22" s="727"/>
      <c r="T22" s="764"/>
      <c r="U22" s="727"/>
      <c r="V22" s="727"/>
      <c r="W22" s="727"/>
      <c r="X22" s="727"/>
      <c r="Y22" s="728"/>
      <c r="Z22" s="729"/>
      <c r="AA22" s="693"/>
      <c r="AB22" s="764"/>
      <c r="AC22" s="1045"/>
      <c r="AD22" s="1045"/>
    </row>
    <row r="23" spans="1:30" ht="15" customHeight="1" x14ac:dyDescent="0.2">
      <c r="A23" s="765" t="s">
        <v>187</v>
      </c>
      <c r="B23" s="766"/>
      <c r="C23" s="766"/>
      <c r="D23" s="767">
        <f>SUM(D3+D7+D11+D15+D19)</f>
        <v>9723.4500000000007</v>
      </c>
      <c r="E23" s="768"/>
      <c r="F23" s="768"/>
      <c r="G23" s="768"/>
      <c r="H23" s="769"/>
      <c r="I23" s="769"/>
      <c r="J23" s="768"/>
      <c r="K23" s="770">
        <f>SUM(K3+K7+K11+K15+K19)</f>
        <v>219</v>
      </c>
      <c r="L23" s="771">
        <f t="shared" ref="L23:AB23" si="5">SUM(L3+L7+L11+L15+L19)</f>
        <v>413</v>
      </c>
      <c r="M23" s="772">
        <f t="shared" si="5"/>
        <v>413</v>
      </c>
      <c r="N23" s="772">
        <f t="shared" si="5"/>
        <v>413</v>
      </c>
      <c r="O23" s="773">
        <f t="shared" si="5"/>
        <v>737.5</v>
      </c>
      <c r="P23" s="774">
        <f t="shared" si="5"/>
        <v>947</v>
      </c>
      <c r="Q23" s="774">
        <f t="shared" si="5"/>
        <v>890</v>
      </c>
      <c r="R23" s="775">
        <f t="shared" si="5"/>
        <v>979.5</v>
      </c>
      <c r="S23" s="775">
        <f t="shared" si="5"/>
        <v>891.5</v>
      </c>
      <c r="T23" s="776">
        <f t="shared" si="5"/>
        <v>741.5</v>
      </c>
      <c r="U23" s="775">
        <f t="shared" si="5"/>
        <v>611.5</v>
      </c>
      <c r="V23" s="775">
        <f t="shared" si="5"/>
        <v>443</v>
      </c>
      <c r="W23" s="775">
        <f t="shared" si="5"/>
        <v>389</v>
      </c>
      <c r="X23" s="775">
        <f t="shared" si="5"/>
        <v>389</v>
      </c>
      <c r="Y23" s="775">
        <f t="shared" si="5"/>
        <v>321</v>
      </c>
      <c r="Z23" s="777">
        <f t="shared" si="5"/>
        <v>315</v>
      </c>
      <c r="AA23" s="775">
        <f t="shared" si="5"/>
        <v>295</v>
      </c>
      <c r="AB23" s="776">
        <f t="shared" si="5"/>
        <v>294</v>
      </c>
      <c r="AC23" s="1045"/>
      <c r="AD23" s="1045"/>
    </row>
    <row r="24" spans="1:30" ht="15" customHeight="1" x14ac:dyDescent="0.2">
      <c r="A24" s="778" t="s">
        <v>300</v>
      </c>
      <c r="B24" s="779"/>
      <c r="C24" s="779"/>
      <c r="D24" s="780"/>
      <c r="E24" s="781"/>
      <c r="F24" s="708"/>
      <c r="G24" s="781"/>
      <c r="H24" s="710"/>
      <c r="I24" s="710"/>
      <c r="J24" s="708"/>
      <c r="K24" s="688">
        <f>SUM(K23)</f>
        <v>219</v>
      </c>
      <c r="L24" s="689">
        <f>SUM(L23+K24)</f>
        <v>632</v>
      </c>
      <c r="M24" s="690">
        <f t="shared" ref="M24:AB24" si="6">SUM(M23+L24)</f>
        <v>1045</v>
      </c>
      <c r="N24" s="690">
        <f t="shared" si="6"/>
        <v>1458</v>
      </c>
      <c r="O24" s="691">
        <f t="shared" si="6"/>
        <v>2195.5</v>
      </c>
      <c r="P24" s="692">
        <f t="shared" si="6"/>
        <v>3142.5</v>
      </c>
      <c r="Q24" s="692">
        <f t="shared" si="6"/>
        <v>4032.5</v>
      </c>
      <c r="R24" s="693">
        <f t="shared" si="6"/>
        <v>5012</v>
      </c>
      <c r="S24" s="693">
        <f t="shared" si="6"/>
        <v>5903.5</v>
      </c>
      <c r="T24" s="694">
        <f t="shared" si="6"/>
        <v>6645</v>
      </c>
      <c r="U24" s="693">
        <f t="shared" si="6"/>
        <v>7256.5</v>
      </c>
      <c r="V24" s="693">
        <f t="shared" si="6"/>
        <v>7699.5</v>
      </c>
      <c r="W24" s="693">
        <f t="shared" si="6"/>
        <v>8088.5</v>
      </c>
      <c r="X24" s="693">
        <f t="shared" si="6"/>
        <v>8477.5</v>
      </c>
      <c r="Y24" s="693">
        <f t="shared" si="6"/>
        <v>8798.5</v>
      </c>
      <c r="Z24" s="782">
        <f t="shared" si="6"/>
        <v>9113.5</v>
      </c>
      <c r="AA24" s="693">
        <f t="shared" si="6"/>
        <v>9408.5</v>
      </c>
      <c r="AB24" s="761">
        <f t="shared" si="6"/>
        <v>9702.5</v>
      </c>
      <c r="AC24" s="1045"/>
      <c r="AD24" s="1045"/>
    </row>
    <row r="25" spans="1:30" ht="15" customHeight="1" x14ac:dyDescent="0.2">
      <c r="A25" s="778"/>
      <c r="B25" s="779"/>
      <c r="C25" s="779"/>
      <c r="D25" s="780"/>
      <c r="E25" s="781"/>
      <c r="F25" s="708"/>
      <c r="G25" s="781"/>
      <c r="H25" s="710"/>
      <c r="I25" s="710"/>
      <c r="J25" s="708"/>
      <c r="K25" s="688"/>
      <c r="L25" s="689"/>
      <c r="M25" s="690"/>
      <c r="N25" s="690"/>
      <c r="O25" s="691"/>
      <c r="P25" s="692"/>
      <c r="Q25" s="692"/>
      <c r="R25" s="693"/>
      <c r="S25" s="693"/>
      <c r="T25" s="694"/>
      <c r="U25" s="693"/>
      <c r="V25" s="693"/>
      <c r="W25" s="693"/>
      <c r="X25" s="693"/>
      <c r="Y25" s="693"/>
      <c r="Z25" s="782"/>
      <c r="AA25" s="693"/>
      <c r="AB25" s="761"/>
      <c r="AC25" s="1045"/>
      <c r="AD25" s="1045"/>
    </row>
    <row r="26" spans="1:30" s="1046" customFormat="1" ht="15" customHeight="1" x14ac:dyDescent="0.2">
      <c r="A26" s="696" t="s">
        <v>188</v>
      </c>
      <c r="B26" s="697"/>
      <c r="C26" s="697"/>
      <c r="D26" s="783">
        <f>SUM(D4+D8+D12+D16+D20)</f>
        <v>3190.55</v>
      </c>
      <c r="E26" s="739"/>
      <c r="F26" s="739"/>
      <c r="G26" s="739"/>
      <c r="H26" s="740"/>
      <c r="I26" s="740"/>
      <c r="J26" s="739"/>
      <c r="K26" s="700">
        <f>SUM(K4+K8+K12+K16+K20)</f>
        <v>244</v>
      </c>
      <c r="L26" s="700">
        <f t="shared" ref="L26:AB26" si="7">SUM(L4+L8+L12+L16+L20)</f>
        <v>137</v>
      </c>
      <c r="M26" s="701">
        <f t="shared" si="7"/>
        <v>84</v>
      </c>
      <c r="N26" s="701">
        <f t="shared" si="7"/>
        <v>152</v>
      </c>
      <c r="O26" s="702">
        <f t="shared" si="7"/>
        <v>231.3</v>
      </c>
      <c r="P26" s="703">
        <f t="shared" si="7"/>
        <v>282.8</v>
      </c>
      <c r="Q26" s="703">
        <f t="shared" si="7"/>
        <v>307.8</v>
      </c>
      <c r="R26" s="704">
        <f t="shared" si="7"/>
        <v>335.65</v>
      </c>
      <c r="S26" s="704">
        <f t="shared" si="7"/>
        <v>310.5</v>
      </c>
      <c r="T26" s="705">
        <f t="shared" si="7"/>
        <v>263.5</v>
      </c>
      <c r="U26" s="704">
        <f t="shared" si="7"/>
        <v>225.5</v>
      </c>
      <c r="V26" s="704">
        <f t="shared" si="7"/>
        <v>143</v>
      </c>
      <c r="W26" s="704">
        <f t="shared" si="7"/>
        <v>107</v>
      </c>
      <c r="X26" s="704">
        <f t="shared" si="7"/>
        <v>107</v>
      </c>
      <c r="Y26" s="704">
        <f t="shared" si="7"/>
        <v>67</v>
      </c>
      <c r="Z26" s="706">
        <f t="shared" si="7"/>
        <v>67</v>
      </c>
      <c r="AA26" s="704">
        <f t="shared" si="7"/>
        <v>58</v>
      </c>
      <c r="AB26" s="848">
        <f t="shared" si="7"/>
        <v>58</v>
      </c>
      <c r="AC26" s="1045"/>
      <c r="AD26" s="1045"/>
    </row>
    <row r="27" spans="1:30" s="1046" customFormat="1" ht="15" customHeight="1" x14ac:dyDescent="0.2">
      <c r="A27" s="784" t="s">
        <v>301</v>
      </c>
      <c r="B27" s="785"/>
      <c r="C27" s="785"/>
      <c r="D27" s="786"/>
      <c r="E27" s="787"/>
      <c r="F27" s="739"/>
      <c r="G27" s="787"/>
      <c r="H27" s="740"/>
      <c r="I27" s="740"/>
      <c r="J27" s="739"/>
      <c r="K27" s="700">
        <f>SUM(K26)</f>
        <v>244</v>
      </c>
      <c r="L27" s="700">
        <f>SUM(K27+L26)</f>
        <v>381</v>
      </c>
      <c r="M27" s="701">
        <f t="shared" ref="M27:AB27" si="8">SUM(L27+M26)</f>
        <v>465</v>
      </c>
      <c r="N27" s="701">
        <f t="shared" si="8"/>
        <v>617</v>
      </c>
      <c r="O27" s="702">
        <f t="shared" si="8"/>
        <v>848.3</v>
      </c>
      <c r="P27" s="703">
        <f t="shared" si="8"/>
        <v>1131.0999999999999</v>
      </c>
      <c r="Q27" s="703">
        <f t="shared" si="8"/>
        <v>1438.8999999999999</v>
      </c>
      <c r="R27" s="704">
        <f t="shared" si="8"/>
        <v>1774.5499999999997</v>
      </c>
      <c r="S27" s="704">
        <f t="shared" si="8"/>
        <v>2085.0499999999997</v>
      </c>
      <c r="T27" s="705">
        <f t="shared" si="8"/>
        <v>2348.5499999999997</v>
      </c>
      <c r="U27" s="704">
        <f t="shared" si="8"/>
        <v>2574.0499999999997</v>
      </c>
      <c r="V27" s="704">
        <f t="shared" si="8"/>
        <v>2717.0499999999997</v>
      </c>
      <c r="W27" s="704">
        <f t="shared" si="8"/>
        <v>2824.0499999999997</v>
      </c>
      <c r="X27" s="704">
        <f t="shared" si="8"/>
        <v>2931.0499999999997</v>
      </c>
      <c r="Y27" s="704">
        <f t="shared" si="8"/>
        <v>2998.0499999999997</v>
      </c>
      <c r="Z27" s="788">
        <f t="shared" si="8"/>
        <v>3065.0499999999997</v>
      </c>
      <c r="AA27" s="704">
        <f t="shared" si="8"/>
        <v>3123.0499999999997</v>
      </c>
      <c r="AB27" s="848">
        <f t="shared" si="8"/>
        <v>3181.0499999999997</v>
      </c>
      <c r="AC27" s="1045"/>
      <c r="AD27" s="1045"/>
    </row>
    <row r="28" spans="1:30" s="1046" customFormat="1" ht="15" customHeight="1" x14ac:dyDescent="0.2">
      <c r="A28" s="784"/>
      <c r="B28" s="785"/>
      <c r="C28" s="785"/>
      <c r="D28" s="786"/>
      <c r="E28" s="787"/>
      <c r="F28" s="739"/>
      <c r="G28" s="787"/>
      <c r="H28" s="740"/>
      <c r="I28" s="740"/>
      <c r="J28" s="739"/>
      <c r="K28" s="700"/>
      <c r="L28" s="700"/>
      <c r="M28" s="701"/>
      <c r="N28" s="701"/>
      <c r="O28" s="702"/>
      <c r="P28" s="703"/>
      <c r="Q28" s="703"/>
      <c r="R28" s="704"/>
      <c r="S28" s="704"/>
      <c r="T28" s="705"/>
      <c r="U28" s="704"/>
      <c r="V28" s="704"/>
      <c r="W28" s="704"/>
      <c r="X28" s="704"/>
      <c r="Y28" s="704"/>
      <c r="Z28" s="788"/>
      <c r="AA28" s="704"/>
      <c r="AB28" s="848"/>
      <c r="AC28" s="1045"/>
      <c r="AD28" s="1045"/>
    </row>
    <row r="29" spans="1:30" s="1047" customFormat="1" ht="15" customHeight="1" x14ac:dyDescent="0.2">
      <c r="A29" s="707" t="s">
        <v>144</v>
      </c>
      <c r="B29" s="708"/>
      <c r="C29" s="708"/>
      <c r="D29" s="789">
        <f>SUM(D26+D23)</f>
        <v>12914</v>
      </c>
      <c r="E29" s="708"/>
      <c r="F29" s="708"/>
      <c r="G29" s="708"/>
      <c r="H29" s="710"/>
      <c r="I29" s="710"/>
      <c r="J29" s="708"/>
      <c r="K29" s="751">
        <f>SUM(K26+K23)</f>
        <v>463</v>
      </c>
      <c r="L29" s="751">
        <f>SUM(L23+L26)</f>
        <v>550</v>
      </c>
      <c r="M29" s="753">
        <f t="shared" ref="M29:AB29" si="9">SUM(M23+M26)</f>
        <v>497</v>
      </c>
      <c r="N29" s="753">
        <f t="shared" si="9"/>
        <v>565</v>
      </c>
      <c r="O29" s="790">
        <f>SUM(O23+O26)</f>
        <v>968.8</v>
      </c>
      <c r="P29" s="791">
        <f t="shared" si="9"/>
        <v>1229.8</v>
      </c>
      <c r="Q29" s="791">
        <f t="shared" si="9"/>
        <v>1197.8</v>
      </c>
      <c r="R29" s="720">
        <f t="shared" si="9"/>
        <v>1315.15</v>
      </c>
      <c r="S29" s="720">
        <f t="shared" si="9"/>
        <v>1202</v>
      </c>
      <c r="T29" s="792">
        <f t="shared" si="9"/>
        <v>1005</v>
      </c>
      <c r="U29" s="720">
        <f t="shared" si="9"/>
        <v>837</v>
      </c>
      <c r="V29" s="720">
        <f t="shared" si="9"/>
        <v>586</v>
      </c>
      <c r="W29" s="720">
        <f t="shared" si="9"/>
        <v>496</v>
      </c>
      <c r="X29" s="720">
        <f t="shared" si="9"/>
        <v>496</v>
      </c>
      <c r="Y29" s="720">
        <f t="shared" si="9"/>
        <v>388</v>
      </c>
      <c r="Z29" s="759">
        <f t="shared" si="9"/>
        <v>382</v>
      </c>
      <c r="AA29" s="720">
        <f t="shared" si="9"/>
        <v>353</v>
      </c>
      <c r="AB29" s="758">
        <f t="shared" si="9"/>
        <v>352</v>
      </c>
      <c r="AC29" s="1045"/>
      <c r="AD29" s="1045"/>
    </row>
    <row r="30" spans="1:30" ht="15" customHeight="1" x14ac:dyDescent="0.2">
      <c r="A30" s="793" t="s">
        <v>27</v>
      </c>
      <c r="B30" s="794"/>
      <c r="C30" s="794"/>
      <c r="D30" s="819"/>
      <c r="E30" s="819"/>
      <c r="F30" s="819"/>
      <c r="G30" s="819"/>
      <c r="H30" s="820"/>
      <c r="I30" s="820"/>
      <c r="J30" s="819"/>
      <c r="K30" s="1048">
        <f>SUM(K29)</f>
        <v>463</v>
      </c>
      <c r="L30" s="1048">
        <f>SUM(K30+L29)</f>
        <v>1013</v>
      </c>
      <c r="M30" s="1049">
        <f t="shared" ref="M30:AB30" si="10">SUM(L30+M29)</f>
        <v>1510</v>
      </c>
      <c r="N30" s="1049">
        <f t="shared" si="10"/>
        <v>2075</v>
      </c>
      <c r="O30" s="1049">
        <f t="shared" si="10"/>
        <v>3043.8</v>
      </c>
      <c r="P30" s="1050">
        <f t="shared" si="10"/>
        <v>4273.6000000000004</v>
      </c>
      <c r="Q30" s="1051">
        <f t="shared" si="10"/>
        <v>5471.4000000000005</v>
      </c>
      <c r="R30" s="1052">
        <f t="shared" si="10"/>
        <v>6786.5500000000011</v>
      </c>
      <c r="S30" s="1052">
        <f t="shared" si="10"/>
        <v>7988.5500000000011</v>
      </c>
      <c r="T30" s="1053">
        <f t="shared" si="10"/>
        <v>8993.5500000000011</v>
      </c>
      <c r="U30" s="1052">
        <f t="shared" si="10"/>
        <v>9830.5500000000011</v>
      </c>
      <c r="V30" s="1052">
        <f t="shared" si="10"/>
        <v>10416.550000000001</v>
      </c>
      <c r="W30" s="1052">
        <f t="shared" si="10"/>
        <v>10912.550000000001</v>
      </c>
      <c r="X30" s="1052">
        <f t="shared" si="10"/>
        <v>11408.550000000001</v>
      </c>
      <c r="Y30" s="1052">
        <f t="shared" si="10"/>
        <v>11796.550000000001</v>
      </c>
      <c r="Z30" s="1054">
        <f t="shared" si="10"/>
        <v>12178.550000000001</v>
      </c>
      <c r="AA30" s="1055">
        <f t="shared" si="10"/>
        <v>12531.550000000001</v>
      </c>
      <c r="AB30" s="1056">
        <f t="shared" si="10"/>
        <v>12883.550000000001</v>
      </c>
      <c r="AC30" s="1045"/>
      <c r="AD30" s="1045"/>
    </row>
    <row r="31" spans="1:30" ht="15" customHeight="1" x14ac:dyDescent="0.2">
      <c r="A31" s="795"/>
      <c r="B31" s="708"/>
      <c r="C31" s="708"/>
      <c r="D31" s="744"/>
      <c r="E31" s="744"/>
      <c r="F31" s="744"/>
      <c r="G31" s="744"/>
      <c r="H31" s="745"/>
      <c r="I31" s="745"/>
      <c r="J31" s="744"/>
      <c r="K31" s="751"/>
      <c r="L31" s="751"/>
      <c r="M31" s="753"/>
      <c r="N31" s="753"/>
      <c r="O31" s="790"/>
      <c r="P31" s="753"/>
      <c r="Q31" s="791"/>
      <c r="R31" s="752"/>
      <c r="S31" s="752"/>
      <c r="T31" s="802"/>
      <c r="U31" s="814"/>
      <c r="V31" s="752"/>
      <c r="W31" s="752"/>
      <c r="X31" s="752"/>
      <c r="Y31" s="802"/>
      <c r="Z31" s="720"/>
      <c r="AA31" s="720"/>
      <c r="AB31" s="758"/>
      <c r="AC31" s="1045"/>
      <c r="AD31" s="1045"/>
    </row>
    <row r="32" spans="1:30" ht="15" customHeight="1" x14ac:dyDescent="0.2">
      <c r="A32" s="796" t="s">
        <v>352</v>
      </c>
      <c r="B32" s="781"/>
      <c r="C32" s="781"/>
      <c r="D32" s="797">
        <f>SUM(K32:AB32)</f>
        <v>4770</v>
      </c>
      <c r="E32" s="797"/>
      <c r="F32" s="1012"/>
      <c r="G32" s="797"/>
      <c r="H32" s="736"/>
      <c r="I32" s="736"/>
      <c r="J32" s="1012"/>
      <c r="K32" s="688">
        <v>265</v>
      </c>
      <c r="L32" s="688">
        <v>265</v>
      </c>
      <c r="M32" s="690">
        <v>265</v>
      </c>
      <c r="N32" s="690">
        <v>265</v>
      </c>
      <c r="O32" s="691">
        <v>265</v>
      </c>
      <c r="P32" s="690">
        <v>265</v>
      </c>
      <c r="Q32" s="692">
        <v>265</v>
      </c>
      <c r="R32" s="689">
        <v>265</v>
      </c>
      <c r="S32" s="689">
        <v>265</v>
      </c>
      <c r="T32" s="798">
        <v>265</v>
      </c>
      <c r="U32" s="799">
        <v>265</v>
      </c>
      <c r="V32" s="689">
        <v>265</v>
      </c>
      <c r="W32" s="689">
        <v>265</v>
      </c>
      <c r="X32" s="689">
        <v>265</v>
      </c>
      <c r="Y32" s="798">
        <v>265</v>
      </c>
      <c r="Z32" s="693">
        <v>265</v>
      </c>
      <c r="AA32" s="693">
        <v>265</v>
      </c>
      <c r="AB32" s="761">
        <v>265</v>
      </c>
      <c r="AC32" s="1045"/>
      <c r="AD32" s="1045"/>
    </row>
    <row r="33" spans="1:30" ht="15" customHeight="1" x14ac:dyDescent="0.2">
      <c r="A33" s="796" t="s">
        <v>353</v>
      </c>
      <c r="B33" s="781"/>
      <c r="C33" s="781"/>
      <c r="D33" s="797">
        <f t="shared" ref="D33:D34" si="11">SUM(K33:AB33)</f>
        <v>757</v>
      </c>
      <c r="E33" s="797"/>
      <c r="F33" s="1012"/>
      <c r="G33" s="797"/>
      <c r="H33" s="736"/>
      <c r="I33" s="736"/>
      <c r="J33" s="1012"/>
      <c r="K33" s="688">
        <v>151.4</v>
      </c>
      <c r="L33" s="688">
        <v>151.4</v>
      </c>
      <c r="M33" s="690">
        <v>151.4</v>
      </c>
      <c r="N33" s="690">
        <v>151.4</v>
      </c>
      <c r="O33" s="691">
        <v>151.4</v>
      </c>
      <c r="P33" s="690"/>
      <c r="Q33" s="692"/>
      <c r="R33" s="689"/>
      <c r="S33" s="689"/>
      <c r="T33" s="798"/>
      <c r="U33" s="799"/>
      <c r="V33" s="689"/>
      <c r="W33" s="689"/>
      <c r="X33" s="689"/>
      <c r="Y33" s="798"/>
      <c r="Z33" s="693"/>
      <c r="AA33" s="693"/>
      <c r="AB33" s="761"/>
      <c r="AC33" s="1045"/>
      <c r="AD33" s="1045"/>
    </row>
    <row r="34" spans="1:30" ht="15" customHeight="1" x14ac:dyDescent="0.2">
      <c r="A34" s="800" t="s">
        <v>354</v>
      </c>
      <c r="B34" s="781"/>
      <c r="C34" s="781"/>
      <c r="D34" s="801">
        <f t="shared" si="11"/>
        <v>5527</v>
      </c>
      <c r="E34" s="801"/>
      <c r="F34" s="744"/>
      <c r="G34" s="801"/>
      <c r="H34" s="745"/>
      <c r="I34" s="745"/>
      <c r="J34" s="744"/>
      <c r="K34" s="751">
        <f t="shared" ref="K34:AB34" si="12">SUM(K32:K33)</f>
        <v>416.4</v>
      </c>
      <c r="L34" s="751">
        <f t="shared" si="12"/>
        <v>416.4</v>
      </c>
      <c r="M34" s="753">
        <f t="shared" si="12"/>
        <v>416.4</v>
      </c>
      <c r="N34" s="753">
        <f t="shared" si="12"/>
        <v>416.4</v>
      </c>
      <c r="O34" s="790">
        <f t="shared" si="12"/>
        <v>416.4</v>
      </c>
      <c r="P34" s="753">
        <f t="shared" si="12"/>
        <v>265</v>
      </c>
      <c r="Q34" s="791">
        <f t="shared" si="12"/>
        <v>265</v>
      </c>
      <c r="R34" s="752">
        <f t="shared" si="12"/>
        <v>265</v>
      </c>
      <c r="S34" s="752">
        <f t="shared" si="12"/>
        <v>265</v>
      </c>
      <c r="T34" s="802">
        <f t="shared" si="12"/>
        <v>265</v>
      </c>
      <c r="U34" s="803">
        <f t="shared" si="12"/>
        <v>265</v>
      </c>
      <c r="V34" s="752">
        <f t="shared" si="12"/>
        <v>265</v>
      </c>
      <c r="W34" s="752">
        <f t="shared" si="12"/>
        <v>265</v>
      </c>
      <c r="X34" s="752">
        <f t="shared" si="12"/>
        <v>265</v>
      </c>
      <c r="Y34" s="802">
        <f t="shared" si="12"/>
        <v>265</v>
      </c>
      <c r="Z34" s="720">
        <f t="shared" si="12"/>
        <v>265</v>
      </c>
      <c r="AA34" s="720">
        <f t="shared" si="12"/>
        <v>265</v>
      </c>
      <c r="AB34" s="758">
        <f t="shared" si="12"/>
        <v>265</v>
      </c>
      <c r="AC34" s="1045"/>
      <c r="AD34" s="1045"/>
    </row>
    <row r="35" spans="1:30" ht="15" customHeight="1" x14ac:dyDescent="0.2">
      <c r="A35" s="800" t="s">
        <v>601</v>
      </c>
      <c r="B35" s="781"/>
      <c r="C35" s="781"/>
      <c r="D35" s="801"/>
      <c r="E35" s="801"/>
      <c r="F35" s="744"/>
      <c r="G35" s="801"/>
      <c r="H35" s="745"/>
      <c r="I35" s="745"/>
      <c r="J35" s="744"/>
      <c r="K35" s="751">
        <v>416</v>
      </c>
      <c r="L35" s="751">
        <f>SUM(L34+K35)</f>
        <v>832.4</v>
      </c>
      <c r="M35" s="753">
        <f t="shared" ref="M35:AB35" si="13">SUM(M34+L35)</f>
        <v>1248.8</v>
      </c>
      <c r="N35" s="753">
        <f t="shared" si="13"/>
        <v>1665.1999999999998</v>
      </c>
      <c r="O35" s="790">
        <f t="shared" si="13"/>
        <v>2081.6</v>
      </c>
      <c r="P35" s="753">
        <f t="shared" si="13"/>
        <v>2346.6</v>
      </c>
      <c r="Q35" s="791">
        <f t="shared" si="13"/>
        <v>2611.6</v>
      </c>
      <c r="R35" s="752">
        <f t="shared" si="13"/>
        <v>2876.6</v>
      </c>
      <c r="S35" s="752">
        <f t="shared" si="13"/>
        <v>3141.6</v>
      </c>
      <c r="T35" s="802">
        <f t="shared" si="13"/>
        <v>3406.6</v>
      </c>
      <c r="U35" s="803">
        <f t="shared" si="13"/>
        <v>3671.6</v>
      </c>
      <c r="V35" s="752">
        <f t="shared" si="13"/>
        <v>3936.6</v>
      </c>
      <c r="W35" s="752">
        <f t="shared" si="13"/>
        <v>4201.6000000000004</v>
      </c>
      <c r="X35" s="752">
        <f t="shared" si="13"/>
        <v>4466.6000000000004</v>
      </c>
      <c r="Y35" s="802">
        <f t="shared" si="13"/>
        <v>4731.6000000000004</v>
      </c>
      <c r="Z35" s="720">
        <f t="shared" si="13"/>
        <v>4996.6000000000004</v>
      </c>
      <c r="AA35" s="720">
        <f t="shared" si="13"/>
        <v>5261.6</v>
      </c>
      <c r="AB35" s="758">
        <f t="shared" si="13"/>
        <v>5526.6</v>
      </c>
      <c r="AC35" s="1045"/>
      <c r="AD35" s="1045"/>
    </row>
    <row r="36" spans="1:30" ht="15" customHeight="1" x14ac:dyDescent="0.2">
      <c r="A36" s="796" t="s">
        <v>355</v>
      </c>
      <c r="B36" s="781"/>
      <c r="C36" s="781"/>
      <c r="D36" s="801"/>
      <c r="E36" s="801"/>
      <c r="F36" s="744"/>
      <c r="G36" s="801"/>
      <c r="H36" s="745"/>
      <c r="I36" s="745"/>
      <c r="J36" s="744"/>
      <c r="K36" s="688">
        <f>SUM(K24-K35)</f>
        <v>-197</v>
      </c>
      <c r="L36" s="688">
        <f t="shared" ref="L36:AB36" si="14">SUM(L24-L35)</f>
        <v>-200.39999999999998</v>
      </c>
      <c r="M36" s="690">
        <f t="shared" si="14"/>
        <v>-203.79999999999995</v>
      </c>
      <c r="N36" s="690">
        <f>SUM(N24-N35)</f>
        <v>-207.19999999999982</v>
      </c>
      <c r="O36" s="691">
        <f>SUM(O24-O35)</f>
        <v>113.90000000000009</v>
      </c>
      <c r="P36" s="690">
        <f t="shared" si="14"/>
        <v>795.90000000000009</v>
      </c>
      <c r="Q36" s="692">
        <f t="shared" si="14"/>
        <v>1420.9</v>
      </c>
      <c r="R36" s="689">
        <f t="shared" si="14"/>
        <v>2135.4</v>
      </c>
      <c r="S36" s="689">
        <f t="shared" si="14"/>
        <v>2761.9</v>
      </c>
      <c r="T36" s="798">
        <f t="shared" si="14"/>
        <v>3238.4</v>
      </c>
      <c r="U36" s="799">
        <f t="shared" si="14"/>
        <v>3584.9</v>
      </c>
      <c r="V36" s="689">
        <f t="shared" si="14"/>
        <v>3762.9</v>
      </c>
      <c r="W36" s="689">
        <f t="shared" si="14"/>
        <v>3886.8999999999996</v>
      </c>
      <c r="X36" s="689">
        <f t="shared" si="14"/>
        <v>4010.8999999999996</v>
      </c>
      <c r="Y36" s="798">
        <f t="shared" si="14"/>
        <v>4066.8999999999996</v>
      </c>
      <c r="Z36" s="693">
        <f t="shared" si="14"/>
        <v>4116.8999999999996</v>
      </c>
      <c r="AA36" s="693">
        <f t="shared" si="14"/>
        <v>4146.8999999999996</v>
      </c>
      <c r="AB36" s="761">
        <f t="shared" si="14"/>
        <v>4175.8999999999996</v>
      </c>
      <c r="AC36" s="1045"/>
      <c r="AD36" s="1045"/>
    </row>
    <row r="37" spans="1:30" ht="15" customHeight="1" x14ac:dyDescent="0.2">
      <c r="A37" s="800"/>
      <c r="B37" s="781"/>
      <c r="C37" s="781"/>
      <c r="D37" s="801"/>
      <c r="E37" s="801"/>
      <c r="F37" s="744"/>
      <c r="G37" s="801"/>
      <c r="H37" s="745"/>
      <c r="I37" s="745"/>
      <c r="J37" s="744"/>
      <c r="K37" s="751"/>
      <c r="L37" s="751"/>
      <c r="M37" s="753"/>
      <c r="N37" s="753"/>
      <c r="O37" s="790"/>
      <c r="P37" s="753"/>
      <c r="Q37" s="791"/>
      <c r="R37" s="752"/>
      <c r="S37" s="752"/>
      <c r="T37" s="802"/>
      <c r="U37" s="803"/>
      <c r="V37" s="752"/>
      <c r="W37" s="752"/>
      <c r="X37" s="752"/>
      <c r="Y37" s="802"/>
      <c r="Z37" s="720"/>
      <c r="AA37" s="720"/>
      <c r="AB37" s="758"/>
      <c r="AC37" s="1045"/>
      <c r="AD37" s="1045"/>
    </row>
    <row r="38" spans="1:30" ht="15" customHeight="1" x14ac:dyDescent="0.2">
      <c r="A38" s="804" t="s">
        <v>356</v>
      </c>
      <c r="B38" s="787"/>
      <c r="C38" s="787"/>
      <c r="D38" s="805">
        <v>2700</v>
      </c>
      <c r="E38" s="801"/>
      <c r="F38" s="744"/>
      <c r="G38" s="801"/>
      <c r="H38" s="745"/>
      <c r="I38" s="745"/>
      <c r="J38" s="744"/>
      <c r="K38" s="688">
        <v>150</v>
      </c>
      <c r="L38" s="688">
        <v>150</v>
      </c>
      <c r="M38" s="701">
        <v>150</v>
      </c>
      <c r="N38" s="701">
        <v>150</v>
      </c>
      <c r="O38" s="702">
        <v>150</v>
      </c>
      <c r="P38" s="701">
        <v>150</v>
      </c>
      <c r="Q38" s="703">
        <v>150</v>
      </c>
      <c r="R38" s="700">
        <v>150</v>
      </c>
      <c r="S38" s="700">
        <v>150</v>
      </c>
      <c r="T38" s="806">
        <v>150</v>
      </c>
      <c r="U38" s="807">
        <v>150</v>
      </c>
      <c r="V38" s="700">
        <v>150</v>
      </c>
      <c r="W38" s="700">
        <v>150</v>
      </c>
      <c r="X38" s="700">
        <v>150</v>
      </c>
      <c r="Y38" s="806">
        <v>150</v>
      </c>
      <c r="Z38" s="704">
        <v>150</v>
      </c>
      <c r="AA38" s="704">
        <v>150</v>
      </c>
      <c r="AB38" s="848">
        <v>150</v>
      </c>
      <c r="AC38" s="1045"/>
      <c r="AD38" s="1045"/>
    </row>
    <row r="39" spans="1:30" ht="15" customHeight="1" x14ac:dyDescent="0.2">
      <c r="A39" s="804" t="s">
        <v>357</v>
      </c>
      <c r="B39" s="787"/>
      <c r="C39" s="787"/>
      <c r="D39" s="805">
        <f>SUM(K39:S39)</f>
        <v>410</v>
      </c>
      <c r="E39" s="801"/>
      <c r="F39" s="744"/>
      <c r="G39" s="801"/>
      <c r="H39" s="745"/>
      <c r="I39" s="745"/>
      <c r="J39" s="744"/>
      <c r="K39" s="688">
        <v>82</v>
      </c>
      <c r="L39" s="688">
        <v>82</v>
      </c>
      <c r="M39" s="701">
        <v>82</v>
      </c>
      <c r="N39" s="701">
        <v>82</v>
      </c>
      <c r="O39" s="702">
        <v>82</v>
      </c>
      <c r="P39" s="701"/>
      <c r="Q39" s="703"/>
      <c r="R39" s="700"/>
      <c r="S39" s="700"/>
      <c r="T39" s="806"/>
      <c r="U39" s="807"/>
      <c r="V39" s="700"/>
      <c r="W39" s="700"/>
      <c r="X39" s="700"/>
      <c r="Y39" s="806"/>
      <c r="Z39" s="704"/>
      <c r="AA39" s="704"/>
      <c r="AB39" s="848"/>
      <c r="AC39" s="1045"/>
      <c r="AD39" s="1045"/>
    </row>
    <row r="40" spans="1:30" ht="15" customHeight="1" x14ac:dyDescent="0.2">
      <c r="A40" s="800" t="s">
        <v>359</v>
      </c>
      <c r="B40" s="781"/>
      <c r="C40" s="781"/>
      <c r="D40" s="801">
        <f>SUM(D38:D39)</f>
        <v>3110</v>
      </c>
      <c r="E40" s="801"/>
      <c r="F40" s="744"/>
      <c r="G40" s="801"/>
      <c r="H40" s="745"/>
      <c r="I40" s="745"/>
      <c r="J40" s="744"/>
      <c r="K40" s="751">
        <f>SUM(K38:K39)</f>
        <v>232</v>
      </c>
      <c r="L40" s="751">
        <f t="shared" ref="L40:AB40" si="15">SUM(L38:L39)</f>
        <v>232</v>
      </c>
      <c r="M40" s="791">
        <f t="shared" si="15"/>
        <v>232</v>
      </c>
      <c r="N40" s="791">
        <f t="shared" si="15"/>
        <v>232</v>
      </c>
      <c r="O40" s="791">
        <f t="shared" si="15"/>
        <v>232</v>
      </c>
      <c r="P40" s="808">
        <f t="shared" si="15"/>
        <v>150</v>
      </c>
      <c r="Q40" s="791">
        <f t="shared" si="15"/>
        <v>150</v>
      </c>
      <c r="R40" s="752">
        <f t="shared" si="15"/>
        <v>150</v>
      </c>
      <c r="S40" s="752">
        <f t="shared" si="15"/>
        <v>150</v>
      </c>
      <c r="T40" s="802">
        <f t="shared" si="15"/>
        <v>150</v>
      </c>
      <c r="U40" s="752">
        <f t="shared" si="15"/>
        <v>150</v>
      </c>
      <c r="V40" s="752">
        <f t="shared" si="15"/>
        <v>150</v>
      </c>
      <c r="W40" s="752">
        <f t="shared" si="15"/>
        <v>150</v>
      </c>
      <c r="X40" s="752">
        <f t="shared" si="15"/>
        <v>150</v>
      </c>
      <c r="Y40" s="802">
        <f t="shared" si="15"/>
        <v>150</v>
      </c>
      <c r="Z40" s="752">
        <f t="shared" si="15"/>
        <v>150</v>
      </c>
      <c r="AA40" s="752">
        <f t="shared" si="15"/>
        <v>150</v>
      </c>
      <c r="AB40" s="850">
        <f t="shared" si="15"/>
        <v>150</v>
      </c>
      <c r="AC40" s="1045"/>
      <c r="AD40" s="1045"/>
    </row>
    <row r="41" spans="1:30" ht="15" customHeight="1" x14ac:dyDescent="0.2">
      <c r="A41" s="800" t="s">
        <v>602</v>
      </c>
      <c r="B41" s="781"/>
      <c r="C41" s="781"/>
      <c r="D41" s="801"/>
      <c r="E41" s="801"/>
      <c r="F41" s="744"/>
      <c r="G41" s="801"/>
      <c r="H41" s="745"/>
      <c r="I41" s="745"/>
      <c r="J41" s="744"/>
      <c r="K41" s="751">
        <f>SUM(K40)</f>
        <v>232</v>
      </c>
      <c r="L41" s="751">
        <f>SUM(K41+L40)</f>
        <v>464</v>
      </c>
      <c r="M41" s="791">
        <f t="shared" ref="M41:AB41" si="16">SUM(L41+M40)</f>
        <v>696</v>
      </c>
      <c r="N41" s="791">
        <f t="shared" si="16"/>
        <v>928</v>
      </c>
      <c r="O41" s="809">
        <f t="shared" si="16"/>
        <v>1160</v>
      </c>
      <c r="P41" s="791">
        <f t="shared" si="16"/>
        <v>1310</v>
      </c>
      <c r="Q41" s="791">
        <f t="shared" si="16"/>
        <v>1460</v>
      </c>
      <c r="R41" s="752">
        <f t="shared" si="16"/>
        <v>1610</v>
      </c>
      <c r="S41" s="752">
        <f t="shared" si="16"/>
        <v>1760</v>
      </c>
      <c r="T41" s="802">
        <f t="shared" si="16"/>
        <v>1910</v>
      </c>
      <c r="U41" s="752">
        <f t="shared" si="16"/>
        <v>2060</v>
      </c>
      <c r="V41" s="752">
        <f t="shared" si="16"/>
        <v>2210</v>
      </c>
      <c r="W41" s="752">
        <f t="shared" si="16"/>
        <v>2360</v>
      </c>
      <c r="X41" s="752">
        <f t="shared" si="16"/>
        <v>2510</v>
      </c>
      <c r="Y41" s="802">
        <f t="shared" si="16"/>
        <v>2660</v>
      </c>
      <c r="Z41" s="752">
        <f t="shared" si="16"/>
        <v>2810</v>
      </c>
      <c r="AA41" s="752">
        <f t="shared" si="16"/>
        <v>2960</v>
      </c>
      <c r="AB41" s="850">
        <f t="shared" si="16"/>
        <v>3110</v>
      </c>
      <c r="AC41" s="1045"/>
      <c r="AD41" s="1045"/>
    </row>
    <row r="42" spans="1:30" ht="15" customHeight="1" x14ac:dyDescent="0.2">
      <c r="A42" s="796" t="s">
        <v>358</v>
      </c>
      <c r="B42" s="781"/>
      <c r="C42" s="781"/>
      <c r="D42" s="801"/>
      <c r="E42" s="801"/>
      <c r="F42" s="744"/>
      <c r="G42" s="801"/>
      <c r="H42" s="745"/>
      <c r="I42" s="745"/>
      <c r="J42" s="744"/>
      <c r="K42" s="688">
        <f>SUM(K27-K41)</f>
        <v>12</v>
      </c>
      <c r="L42" s="688">
        <f t="shared" ref="L42:Q42" si="17">SUM(L27-L41)</f>
        <v>-83</v>
      </c>
      <c r="M42" s="692">
        <f t="shared" si="17"/>
        <v>-231</v>
      </c>
      <c r="N42" s="692">
        <f t="shared" si="17"/>
        <v>-311</v>
      </c>
      <c r="O42" s="810">
        <f t="shared" si="17"/>
        <v>-311.70000000000005</v>
      </c>
      <c r="P42" s="692">
        <f t="shared" si="17"/>
        <v>-178.90000000000009</v>
      </c>
      <c r="Q42" s="692">
        <f t="shared" si="17"/>
        <v>-21.100000000000136</v>
      </c>
      <c r="R42" s="689">
        <f t="shared" ref="R42" si="18">SUM(R27-R41)</f>
        <v>164.54999999999973</v>
      </c>
      <c r="S42" s="689">
        <f t="shared" ref="S42" si="19">SUM(S27-S41)</f>
        <v>325.04999999999973</v>
      </c>
      <c r="T42" s="798">
        <f t="shared" ref="T42" si="20">SUM(T27-T41)</f>
        <v>438.54999999999973</v>
      </c>
      <c r="U42" s="689">
        <f t="shared" ref="U42" si="21">SUM(U27-U41)</f>
        <v>514.04999999999973</v>
      </c>
      <c r="V42" s="689">
        <f t="shared" ref="V42:W42" si="22">SUM(V27-V41)</f>
        <v>507.04999999999973</v>
      </c>
      <c r="W42" s="689">
        <f t="shared" si="22"/>
        <v>464.04999999999973</v>
      </c>
      <c r="X42" s="689">
        <f t="shared" ref="X42" si="23">SUM(X27-X41)</f>
        <v>421.04999999999973</v>
      </c>
      <c r="Y42" s="798">
        <f t="shared" ref="Y42" si="24">SUM(Y27-Y41)</f>
        <v>338.04999999999973</v>
      </c>
      <c r="Z42" s="689">
        <f t="shared" ref="Z42" si="25">SUM(Z27-Z41)</f>
        <v>255.04999999999973</v>
      </c>
      <c r="AA42" s="689">
        <f t="shared" ref="AA42" si="26">SUM(AA27-AA41)</f>
        <v>163.04999999999973</v>
      </c>
      <c r="AB42" s="851">
        <f t="shared" ref="AB42" si="27">SUM(AB27-AB41)</f>
        <v>71.049999999999727</v>
      </c>
      <c r="AC42" s="1045"/>
      <c r="AD42" s="1045"/>
    </row>
    <row r="43" spans="1:30" ht="15" customHeight="1" x14ac:dyDescent="0.2">
      <c r="A43" s="800"/>
      <c r="B43" s="781"/>
      <c r="C43" s="781"/>
      <c r="D43" s="801"/>
      <c r="E43" s="801"/>
      <c r="F43" s="744"/>
      <c r="G43" s="801"/>
      <c r="H43" s="745"/>
      <c r="I43" s="745"/>
      <c r="J43" s="744"/>
      <c r="K43" s="751"/>
      <c r="L43" s="751"/>
      <c r="M43" s="791"/>
      <c r="N43" s="791"/>
      <c r="O43" s="809"/>
      <c r="P43" s="791"/>
      <c r="Q43" s="791"/>
      <c r="R43" s="752"/>
      <c r="S43" s="752"/>
      <c r="T43" s="802"/>
      <c r="U43" s="752"/>
      <c r="V43" s="752"/>
      <c r="W43" s="752"/>
      <c r="X43" s="752"/>
      <c r="Y43" s="802"/>
      <c r="Z43" s="752"/>
      <c r="AA43" s="752"/>
      <c r="AB43" s="850"/>
      <c r="AC43" s="1045"/>
      <c r="AD43" s="1045"/>
    </row>
    <row r="44" spans="1:30" ht="15" customHeight="1" x14ac:dyDescent="0.2">
      <c r="A44" s="796" t="s">
        <v>360</v>
      </c>
      <c r="B44" s="781"/>
      <c r="C44" s="781"/>
      <c r="D44" s="801">
        <f>SUM(D38+D32)</f>
        <v>7470</v>
      </c>
      <c r="E44" s="801"/>
      <c r="F44" s="744"/>
      <c r="G44" s="801"/>
      <c r="H44" s="745"/>
      <c r="I44" s="745"/>
      <c r="J44" s="744"/>
      <c r="K44" s="688">
        <f>SUM(K32+K38)</f>
        <v>415</v>
      </c>
      <c r="L44" s="688">
        <f t="shared" ref="L44:AB44" si="28">SUM(L32+L38)</f>
        <v>415</v>
      </c>
      <c r="M44" s="692">
        <f t="shared" si="28"/>
        <v>415</v>
      </c>
      <c r="N44" s="692">
        <f t="shared" si="28"/>
        <v>415</v>
      </c>
      <c r="O44" s="810">
        <f t="shared" si="28"/>
        <v>415</v>
      </c>
      <c r="P44" s="692">
        <f t="shared" si="28"/>
        <v>415</v>
      </c>
      <c r="Q44" s="692">
        <f t="shared" si="28"/>
        <v>415</v>
      </c>
      <c r="R44" s="689">
        <f t="shared" si="28"/>
        <v>415</v>
      </c>
      <c r="S44" s="689">
        <f t="shared" si="28"/>
        <v>415</v>
      </c>
      <c r="T44" s="798">
        <f t="shared" si="28"/>
        <v>415</v>
      </c>
      <c r="U44" s="799">
        <f t="shared" si="28"/>
        <v>415</v>
      </c>
      <c r="V44" s="689">
        <f t="shared" si="28"/>
        <v>415</v>
      </c>
      <c r="W44" s="689">
        <f t="shared" si="28"/>
        <v>415</v>
      </c>
      <c r="X44" s="689">
        <f t="shared" si="28"/>
        <v>415</v>
      </c>
      <c r="Y44" s="798">
        <f t="shared" si="28"/>
        <v>415</v>
      </c>
      <c r="Z44" s="689">
        <f t="shared" si="28"/>
        <v>415</v>
      </c>
      <c r="AA44" s="689">
        <f t="shared" si="28"/>
        <v>415</v>
      </c>
      <c r="AB44" s="851">
        <f t="shared" si="28"/>
        <v>415</v>
      </c>
      <c r="AC44" s="1045"/>
      <c r="AD44" s="1045"/>
    </row>
    <row r="45" spans="1:30" ht="15" customHeight="1" x14ac:dyDescent="0.2">
      <c r="A45" s="811" t="s">
        <v>361</v>
      </c>
      <c r="B45" s="708"/>
      <c r="C45" s="708"/>
      <c r="D45" s="744">
        <f>SUM(D33+D39)</f>
        <v>1167</v>
      </c>
      <c r="E45" s="744"/>
      <c r="F45" s="744"/>
      <c r="G45" s="744"/>
      <c r="H45" s="745"/>
      <c r="I45" s="745"/>
      <c r="J45" s="744"/>
      <c r="K45" s="688">
        <f>SUM(K33+K39)</f>
        <v>233.4</v>
      </c>
      <c r="L45" s="688">
        <f t="shared" ref="L45:O45" si="29">SUM(L33+L39)</f>
        <v>233.4</v>
      </c>
      <c r="M45" s="692">
        <f t="shared" si="29"/>
        <v>233.4</v>
      </c>
      <c r="N45" s="692">
        <f t="shared" si="29"/>
        <v>233.4</v>
      </c>
      <c r="O45" s="810">
        <f t="shared" si="29"/>
        <v>233.4</v>
      </c>
      <c r="P45" s="812"/>
      <c r="Q45" s="812"/>
      <c r="R45" s="688"/>
      <c r="S45" s="688"/>
      <c r="T45" s="798"/>
      <c r="U45" s="813"/>
      <c r="V45" s="689"/>
      <c r="W45" s="689"/>
      <c r="X45" s="689"/>
      <c r="Y45" s="798"/>
      <c r="Z45" s="689"/>
      <c r="AA45" s="689"/>
      <c r="AB45" s="851"/>
      <c r="AC45" s="1045"/>
      <c r="AD45" s="1045"/>
    </row>
    <row r="46" spans="1:30" ht="15" customHeight="1" x14ac:dyDescent="0.2">
      <c r="A46" s="795" t="s">
        <v>362</v>
      </c>
      <c r="B46" s="708"/>
      <c r="C46" s="708"/>
      <c r="D46" s="744">
        <f>SUM(D34+D40)</f>
        <v>8637</v>
      </c>
      <c r="E46" s="744"/>
      <c r="F46" s="744"/>
      <c r="G46" s="744"/>
      <c r="H46" s="745"/>
      <c r="I46" s="745"/>
      <c r="J46" s="744"/>
      <c r="K46" s="751">
        <f>SUM(K44:K45)</f>
        <v>648.4</v>
      </c>
      <c r="L46" s="751">
        <f t="shared" ref="L46:AB46" si="30">SUM(L44:L45)</f>
        <v>648.4</v>
      </c>
      <c r="M46" s="791">
        <f t="shared" si="30"/>
        <v>648.4</v>
      </c>
      <c r="N46" s="791">
        <f t="shared" si="30"/>
        <v>648.4</v>
      </c>
      <c r="O46" s="809">
        <f t="shared" si="30"/>
        <v>648.4</v>
      </c>
      <c r="P46" s="791">
        <f t="shared" si="30"/>
        <v>415</v>
      </c>
      <c r="Q46" s="791">
        <f t="shared" si="30"/>
        <v>415</v>
      </c>
      <c r="R46" s="752">
        <f t="shared" si="30"/>
        <v>415</v>
      </c>
      <c r="S46" s="752">
        <f t="shared" si="30"/>
        <v>415</v>
      </c>
      <c r="T46" s="802">
        <f t="shared" si="30"/>
        <v>415</v>
      </c>
      <c r="U46" s="814">
        <f t="shared" si="30"/>
        <v>415</v>
      </c>
      <c r="V46" s="752">
        <f t="shared" si="30"/>
        <v>415</v>
      </c>
      <c r="W46" s="752">
        <f t="shared" si="30"/>
        <v>415</v>
      </c>
      <c r="X46" s="752">
        <f t="shared" si="30"/>
        <v>415</v>
      </c>
      <c r="Y46" s="802">
        <f t="shared" si="30"/>
        <v>415</v>
      </c>
      <c r="Z46" s="814">
        <f t="shared" si="30"/>
        <v>415</v>
      </c>
      <c r="AA46" s="752">
        <f t="shared" si="30"/>
        <v>415</v>
      </c>
      <c r="AB46" s="850">
        <f t="shared" si="30"/>
        <v>415</v>
      </c>
      <c r="AC46" s="1045"/>
      <c r="AD46" s="1045"/>
    </row>
    <row r="47" spans="1:30" ht="15" customHeight="1" x14ac:dyDescent="0.2">
      <c r="A47" s="795" t="s">
        <v>363</v>
      </c>
      <c r="B47" s="708"/>
      <c r="C47" s="708"/>
      <c r="D47" s="744"/>
      <c r="E47" s="744"/>
      <c r="F47" s="744"/>
      <c r="G47" s="744"/>
      <c r="H47" s="744"/>
      <c r="I47" s="744"/>
      <c r="J47" s="744"/>
      <c r="K47" s="815">
        <f>SUM(K46)</f>
        <v>648.4</v>
      </c>
      <c r="L47" s="751">
        <f>SUM(K47+L46)</f>
        <v>1296.8</v>
      </c>
      <c r="M47" s="791">
        <f t="shared" ref="M47:AB47" si="31">SUM(L47+M46)</f>
        <v>1945.1999999999998</v>
      </c>
      <c r="N47" s="791">
        <f t="shared" si="31"/>
        <v>2593.6</v>
      </c>
      <c r="O47" s="791">
        <f t="shared" si="31"/>
        <v>3242</v>
      </c>
      <c r="P47" s="816">
        <f t="shared" si="31"/>
        <v>3657</v>
      </c>
      <c r="Q47" s="791">
        <f t="shared" si="31"/>
        <v>4072</v>
      </c>
      <c r="R47" s="752">
        <f t="shared" si="31"/>
        <v>4487</v>
      </c>
      <c r="S47" s="752">
        <f t="shared" si="31"/>
        <v>4902</v>
      </c>
      <c r="T47" s="802">
        <f t="shared" si="31"/>
        <v>5317</v>
      </c>
      <c r="U47" s="752">
        <f t="shared" si="31"/>
        <v>5732</v>
      </c>
      <c r="V47" s="752">
        <f t="shared" si="31"/>
        <v>6147</v>
      </c>
      <c r="W47" s="752">
        <f t="shared" si="31"/>
        <v>6562</v>
      </c>
      <c r="X47" s="752">
        <f t="shared" si="31"/>
        <v>6977</v>
      </c>
      <c r="Y47" s="752">
        <f t="shared" si="31"/>
        <v>7392</v>
      </c>
      <c r="Z47" s="814">
        <f t="shared" si="31"/>
        <v>7807</v>
      </c>
      <c r="AA47" s="752">
        <f t="shared" si="31"/>
        <v>8222</v>
      </c>
      <c r="AB47" s="850">
        <f t="shared" si="31"/>
        <v>8637</v>
      </c>
      <c r="AC47" s="1045"/>
      <c r="AD47" s="1045"/>
    </row>
    <row r="48" spans="1:30" ht="15" customHeight="1" x14ac:dyDescent="0.2">
      <c r="A48" s="817" t="s">
        <v>364</v>
      </c>
      <c r="B48" s="818"/>
      <c r="C48" s="818"/>
      <c r="D48" s="819"/>
      <c r="E48" s="819"/>
      <c r="F48" s="819"/>
      <c r="G48" s="819"/>
      <c r="H48" s="820"/>
      <c r="I48" s="820"/>
      <c r="J48" s="819"/>
      <c r="K48" s="821">
        <f>SUM(R50)</f>
        <v>0</v>
      </c>
      <c r="L48" s="821">
        <f t="shared" ref="L48:AB48" si="32">SUM(L30-L47)</f>
        <v>-283.79999999999995</v>
      </c>
      <c r="M48" s="822">
        <f t="shared" si="32"/>
        <v>-435.19999999999982</v>
      </c>
      <c r="N48" s="822">
        <f t="shared" si="32"/>
        <v>-518.59999999999991</v>
      </c>
      <c r="O48" s="823">
        <f t="shared" si="32"/>
        <v>-198.19999999999982</v>
      </c>
      <c r="P48" s="822">
        <f t="shared" si="32"/>
        <v>616.60000000000036</v>
      </c>
      <c r="Q48" s="822">
        <f t="shared" si="32"/>
        <v>1399.4000000000005</v>
      </c>
      <c r="R48" s="824">
        <f t="shared" si="32"/>
        <v>2299.5500000000011</v>
      </c>
      <c r="S48" s="824">
        <f t="shared" si="32"/>
        <v>3086.5500000000011</v>
      </c>
      <c r="T48" s="825">
        <f t="shared" si="32"/>
        <v>3676.5500000000011</v>
      </c>
      <c r="U48" s="824">
        <f>SUM(U30-U47)</f>
        <v>4098.5500000000011</v>
      </c>
      <c r="V48" s="824">
        <f t="shared" si="32"/>
        <v>4269.5500000000011</v>
      </c>
      <c r="W48" s="824">
        <f t="shared" si="32"/>
        <v>4350.5500000000011</v>
      </c>
      <c r="X48" s="824">
        <f t="shared" si="32"/>
        <v>4431.5500000000011</v>
      </c>
      <c r="Y48" s="824">
        <f t="shared" si="32"/>
        <v>4404.5500000000011</v>
      </c>
      <c r="Z48" s="826">
        <f t="shared" si="32"/>
        <v>4371.5500000000011</v>
      </c>
      <c r="AA48" s="824">
        <f t="shared" si="32"/>
        <v>4309.5500000000011</v>
      </c>
      <c r="AB48" s="825">
        <f t="shared" si="32"/>
        <v>4246.5500000000011</v>
      </c>
      <c r="AC48" s="1045"/>
      <c r="AD48" s="1045"/>
    </row>
    <row r="49" spans="1:28" ht="15.95" customHeight="1" x14ac:dyDescent="0.2">
      <c r="A49" s="1057"/>
      <c r="B49" s="1058"/>
      <c r="C49" s="1058"/>
      <c r="D49" s="1058"/>
      <c r="E49" s="1058"/>
      <c r="F49" s="1058"/>
      <c r="G49" s="1058"/>
      <c r="H49" s="1058"/>
      <c r="I49" s="1058"/>
      <c r="J49" s="1058"/>
      <c r="K49" s="1059"/>
      <c r="L49" s="1059"/>
      <c r="M49" s="1059"/>
      <c r="N49" s="1059"/>
      <c r="O49" s="1059"/>
      <c r="P49" s="1059"/>
      <c r="Q49" s="1059"/>
      <c r="R49" s="1060"/>
      <c r="S49" s="1060"/>
      <c r="T49" s="1060"/>
      <c r="U49" s="1060"/>
      <c r="V49" s="1060"/>
      <c r="W49" s="1060"/>
      <c r="X49" s="1060"/>
      <c r="Y49" s="1060"/>
      <c r="Z49" s="1057"/>
      <c r="AA49" s="1057"/>
      <c r="AB49" s="1057"/>
    </row>
    <row r="50" spans="1:28" ht="47.25" customHeight="1" x14ac:dyDescent="0.2">
      <c r="A50" s="827" t="s">
        <v>299</v>
      </c>
      <c r="B50" s="828" t="s">
        <v>287</v>
      </c>
      <c r="C50" s="828" t="s">
        <v>286</v>
      </c>
      <c r="D50" s="828" t="s">
        <v>156</v>
      </c>
      <c r="E50" s="1006" t="s">
        <v>608</v>
      </c>
      <c r="F50" s="829" t="s">
        <v>610</v>
      </c>
      <c r="G50" s="830" t="s">
        <v>298</v>
      </c>
      <c r="H50" s="830" t="s">
        <v>609</v>
      </c>
      <c r="I50" s="830" t="s">
        <v>600</v>
      </c>
      <c r="J50" s="830" t="s">
        <v>612</v>
      </c>
      <c r="K50" s="1059"/>
      <c r="L50" s="1059"/>
      <c r="M50" s="1061"/>
      <c r="N50" s="1061"/>
      <c r="O50" s="1062"/>
      <c r="P50" s="1063"/>
      <c r="Q50" s="1063"/>
      <c r="R50" s="1059"/>
      <c r="S50" s="1059"/>
      <c r="T50" s="1064"/>
      <c r="U50" s="1060"/>
      <c r="V50" s="1060"/>
      <c r="W50" s="1060"/>
      <c r="X50" s="1060"/>
      <c r="Y50" s="1065"/>
      <c r="Z50" s="1066"/>
      <c r="AA50" s="1057"/>
      <c r="AB50" s="1067"/>
    </row>
    <row r="51" spans="1:28" ht="15" customHeight="1" x14ac:dyDescent="0.2">
      <c r="A51" s="1068" t="s">
        <v>94</v>
      </c>
      <c r="B51" s="1022">
        <v>0</v>
      </c>
      <c r="C51" s="1023">
        <f>SUM(O35)</f>
        <v>2081.6</v>
      </c>
      <c r="D51" s="1023">
        <f>SUM(C51-B51)</f>
        <v>2081.6</v>
      </c>
      <c r="E51" s="1024">
        <f>SUM(D51*1.2)</f>
        <v>2497.9199999999996</v>
      </c>
      <c r="F51" s="1024">
        <f>SUM(E51-D51)</f>
        <v>416.31999999999971</v>
      </c>
      <c r="G51" s="1023">
        <f>SUM(K51:AB51)</f>
        <v>2195.5</v>
      </c>
      <c r="H51" s="1023">
        <f>SUM(G51-D51)</f>
        <v>113.90000000000009</v>
      </c>
      <c r="I51" s="1025">
        <f>SUM(G51-D51)/D51</f>
        <v>5.4717524980784062E-2</v>
      </c>
      <c r="J51" s="1023">
        <f>SUM(H51-F51)</f>
        <v>-302.41999999999962</v>
      </c>
      <c r="K51" s="1069">
        <f>SUM(K23)</f>
        <v>219</v>
      </c>
      <c r="L51" s="1070">
        <f>SUM(L23)</f>
        <v>413</v>
      </c>
      <c r="M51" s="1071">
        <f>SUM(M23)</f>
        <v>413</v>
      </c>
      <c r="N51" s="1071">
        <f>SUM(N23)</f>
        <v>413</v>
      </c>
      <c r="O51" s="1072">
        <f>SUM(O23)</f>
        <v>737.5</v>
      </c>
      <c r="P51" s="791"/>
      <c r="Q51" s="1073"/>
      <c r="R51" s="1074"/>
      <c r="S51" s="1074"/>
      <c r="T51" s="1075"/>
      <c r="U51" s="1076"/>
      <c r="V51" s="1076"/>
      <c r="W51" s="1076"/>
      <c r="X51" s="1076"/>
      <c r="Y51" s="1077"/>
      <c r="Z51" s="1078"/>
      <c r="AA51" s="1079"/>
      <c r="AB51" s="1080"/>
    </row>
    <row r="52" spans="1:28" ht="15" customHeight="1" x14ac:dyDescent="0.2">
      <c r="A52" s="1068" t="s">
        <v>95</v>
      </c>
      <c r="B52" s="1023">
        <f>SUM(K23)</f>
        <v>219</v>
      </c>
      <c r="C52" s="1023">
        <f>SUM(P35)</f>
        <v>2346.6</v>
      </c>
      <c r="D52" s="1023">
        <f t="shared" ref="D52:D53" si="33">SUM(C52-B52)</f>
        <v>2127.6</v>
      </c>
      <c r="E52" s="1024">
        <f t="shared" ref="E52:E55" si="34">SUM(D52*1.2)</f>
        <v>2553.12</v>
      </c>
      <c r="F52" s="1024">
        <f t="shared" ref="F52:F57" si="35">SUM(E52-D52)</f>
        <v>425.52</v>
      </c>
      <c r="G52" s="1023">
        <f>SUM(K52:AB52)</f>
        <v>2923.5</v>
      </c>
      <c r="H52" s="1023">
        <f t="shared" ref="H52:H57" si="36">SUM(G52-D52)</f>
        <v>795.90000000000009</v>
      </c>
      <c r="I52" s="1025">
        <f>SUM(G52-D52)/D52</f>
        <v>0.37408347433728151</v>
      </c>
      <c r="J52" s="1023">
        <f t="shared" ref="J52:J57" si="37">SUM(H52-F52)</f>
        <v>370.38000000000011</v>
      </c>
      <c r="K52" s="722"/>
      <c r="L52" s="1070">
        <f>SUM(L51)</f>
        <v>413</v>
      </c>
      <c r="M52" s="1071">
        <f>SUM(M51)</f>
        <v>413</v>
      </c>
      <c r="N52" s="1071">
        <f>SUM(N51)</f>
        <v>413</v>
      </c>
      <c r="O52" s="1081">
        <f>SUM(O51)</f>
        <v>737.5</v>
      </c>
      <c r="P52" s="1082">
        <f>SUM(P23)</f>
        <v>947</v>
      </c>
      <c r="Q52" s="1073"/>
      <c r="R52" s="1074"/>
      <c r="S52" s="1074"/>
      <c r="T52" s="1075"/>
      <c r="U52" s="1076"/>
      <c r="V52" s="1076"/>
      <c r="W52" s="1076"/>
      <c r="X52" s="1076"/>
      <c r="Y52" s="1077"/>
      <c r="Z52" s="1083"/>
      <c r="AA52" s="1077"/>
      <c r="AB52" s="1084"/>
    </row>
    <row r="53" spans="1:28" ht="15" customHeight="1" x14ac:dyDescent="0.2">
      <c r="A53" s="1085" t="s">
        <v>96</v>
      </c>
      <c r="B53" s="1026">
        <f>SUM(L24)</f>
        <v>632</v>
      </c>
      <c r="C53" s="1026">
        <f>SUM(Q35)</f>
        <v>2611.6</v>
      </c>
      <c r="D53" s="1026">
        <f t="shared" si="33"/>
        <v>1979.6</v>
      </c>
      <c r="E53" s="1027">
        <f t="shared" si="34"/>
        <v>2375.52</v>
      </c>
      <c r="F53" s="1027">
        <f t="shared" si="35"/>
        <v>395.92000000000007</v>
      </c>
      <c r="G53" s="1026">
        <f>SUM(K53:AB53)</f>
        <v>3400.5</v>
      </c>
      <c r="H53" s="1026">
        <f t="shared" si="36"/>
        <v>1420.9</v>
      </c>
      <c r="I53" s="1028">
        <f>SUM(G53-D53)/D53</f>
        <v>0.71777126692261073</v>
      </c>
      <c r="J53" s="1026">
        <f t="shared" si="37"/>
        <v>1024.98</v>
      </c>
      <c r="K53" s="1086"/>
      <c r="L53" s="1086"/>
      <c r="M53" s="1087">
        <f>SUM(M51)</f>
        <v>413</v>
      </c>
      <c r="N53" s="1087">
        <f>SUM(N51)</f>
        <v>413</v>
      </c>
      <c r="O53" s="1088">
        <f>SUM(O52)</f>
        <v>737.5</v>
      </c>
      <c r="P53" s="1087">
        <f>SUM(P52)</f>
        <v>947</v>
      </c>
      <c r="Q53" s="1087">
        <f>SUM(Q23)</f>
        <v>890</v>
      </c>
      <c r="R53" s="1087"/>
      <c r="S53" s="1087"/>
      <c r="T53" s="1089"/>
      <c r="U53" s="1090"/>
      <c r="V53" s="1090"/>
      <c r="W53" s="1090"/>
      <c r="X53" s="1090"/>
      <c r="Y53" s="1091"/>
      <c r="Z53" s="1092"/>
      <c r="AA53" s="1093"/>
      <c r="AB53" s="1094"/>
    </row>
    <row r="54" spans="1:28" ht="15" customHeight="1" x14ac:dyDescent="0.2">
      <c r="A54" s="1068" t="s">
        <v>97</v>
      </c>
      <c r="B54" s="1023">
        <f>SUM(M24)</f>
        <v>1045</v>
      </c>
      <c r="C54" s="1023">
        <f>SUM(R35)</f>
        <v>2876.6</v>
      </c>
      <c r="D54" s="1023">
        <f>SUM(C54-B54)</f>
        <v>1831.6</v>
      </c>
      <c r="E54" s="1024">
        <f t="shared" si="34"/>
        <v>2197.9199999999996</v>
      </c>
      <c r="F54" s="1024">
        <f t="shared" si="35"/>
        <v>366.31999999999971</v>
      </c>
      <c r="G54" s="1023">
        <f>SUM(K54:AB54)</f>
        <v>4380</v>
      </c>
      <c r="H54" s="1023">
        <f t="shared" si="36"/>
        <v>2548.4</v>
      </c>
      <c r="I54" s="1025">
        <f>SUM(G54-D54)/D54</f>
        <v>1.3913518235422582</v>
      </c>
      <c r="J54" s="1023">
        <f t="shared" si="37"/>
        <v>2182.0800000000004</v>
      </c>
      <c r="K54" s="1095"/>
      <c r="L54" s="1095"/>
      <c r="M54" s="1096">
        <f>SUM(M51)</f>
        <v>413</v>
      </c>
      <c r="N54" s="1096">
        <f>SUM(N51)</f>
        <v>413</v>
      </c>
      <c r="O54" s="1097">
        <f>SUM(O53)</f>
        <v>737.5</v>
      </c>
      <c r="P54" s="1096">
        <f>SUM(P53)</f>
        <v>947</v>
      </c>
      <c r="Q54" s="1096">
        <f>SUM(Q53)</f>
        <v>890</v>
      </c>
      <c r="R54" s="1096">
        <f>SUM(R23)</f>
        <v>979.5</v>
      </c>
      <c r="S54" s="1076"/>
      <c r="T54" s="1075"/>
      <c r="U54" s="1076"/>
      <c r="V54" s="1098"/>
      <c r="W54" s="1098"/>
      <c r="X54" s="1098"/>
      <c r="Y54" s="1099"/>
      <c r="Z54" s="1083"/>
      <c r="AA54" s="1077"/>
      <c r="AB54" s="1084"/>
    </row>
    <row r="55" spans="1:28" ht="15" customHeight="1" x14ac:dyDescent="0.2">
      <c r="A55" s="684" t="s">
        <v>98</v>
      </c>
      <c r="B55" s="686">
        <f>SUM(N24)</f>
        <v>1458</v>
      </c>
      <c r="C55" s="686">
        <f>SUM(S35)</f>
        <v>3141.6</v>
      </c>
      <c r="D55" s="1023">
        <f>SUM(C55-B55)</f>
        <v>1683.6</v>
      </c>
      <c r="E55" s="1024">
        <f t="shared" si="34"/>
        <v>2020.3199999999997</v>
      </c>
      <c r="F55" s="1024">
        <f t="shared" si="35"/>
        <v>336.7199999999998</v>
      </c>
      <c r="G55" s="1023">
        <f>SUM(K55:AB55)</f>
        <v>4445.5</v>
      </c>
      <c r="H55" s="1023">
        <f t="shared" si="36"/>
        <v>2761.9</v>
      </c>
      <c r="I55" s="1025">
        <f>SUM(G55-D55)/D55</f>
        <v>1.6404727963886911</v>
      </c>
      <c r="J55" s="1023">
        <f t="shared" si="37"/>
        <v>2425.1800000000003</v>
      </c>
      <c r="K55" s="1095"/>
      <c r="L55" s="1095"/>
      <c r="M55" s="1100"/>
      <c r="N55" s="1101"/>
      <c r="O55" s="1081">
        <f>SUM(O54)</f>
        <v>737.5</v>
      </c>
      <c r="P55" s="1096">
        <f>SUM(P52)</f>
        <v>947</v>
      </c>
      <c r="Q55" s="1096">
        <f>SUM(Q54)</f>
        <v>890</v>
      </c>
      <c r="R55" s="1102">
        <f>SUM(R54)</f>
        <v>979.5</v>
      </c>
      <c r="S55" s="1102">
        <f>SUM(S23)</f>
        <v>891.5</v>
      </c>
      <c r="T55" s="1103"/>
      <c r="U55" s="1045"/>
      <c r="V55" s="1104"/>
      <c r="W55" s="1104"/>
      <c r="X55" s="1104"/>
      <c r="Y55" s="1105"/>
      <c r="Z55" s="1078"/>
      <c r="AA55" s="1079"/>
      <c r="AB55" s="1080"/>
    </row>
    <row r="56" spans="1:28" ht="15" customHeight="1" x14ac:dyDescent="0.2">
      <c r="A56" s="684" t="s">
        <v>99</v>
      </c>
      <c r="B56" s="748">
        <f>SUM(O24)</f>
        <v>2195.5</v>
      </c>
      <c r="C56" s="686">
        <f>SUM(T35)</f>
        <v>3406.6</v>
      </c>
      <c r="D56" s="1023">
        <f>SUM(C56-B56)</f>
        <v>1211.0999999999999</v>
      </c>
      <c r="E56" s="1029">
        <f>SUM(D56)*1.05</f>
        <v>1271.655</v>
      </c>
      <c r="F56" s="1029">
        <f t="shared" si="35"/>
        <v>60.555000000000064</v>
      </c>
      <c r="G56" s="1023">
        <f>SUM(K56:AB56)</f>
        <v>4449.5</v>
      </c>
      <c r="H56" s="1023">
        <f t="shared" si="36"/>
        <v>3238.4</v>
      </c>
      <c r="I56" s="1025">
        <f>SUM(G56-D56)/D56</f>
        <v>2.6739327883742057</v>
      </c>
      <c r="J56" s="1023">
        <f t="shared" si="37"/>
        <v>3177.8450000000003</v>
      </c>
      <c r="K56" s="1095"/>
      <c r="L56" s="1095"/>
      <c r="M56" s="1106"/>
      <c r="N56" s="1107"/>
      <c r="O56" s="1108"/>
      <c r="P56" s="1096">
        <f>SUM(P52)</f>
        <v>947</v>
      </c>
      <c r="Q56" s="1096">
        <f>SUM(Q54)</f>
        <v>890</v>
      </c>
      <c r="R56" s="1102">
        <f>SUM(R54)</f>
        <v>979.5</v>
      </c>
      <c r="S56" s="1102">
        <f>SUM(S55)</f>
        <v>891.5</v>
      </c>
      <c r="T56" s="1081">
        <f>SUM(T23)</f>
        <v>741.5</v>
      </c>
      <c r="U56" s="1045"/>
      <c r="V56" s="1104"/>
      <c r="W56" s="1104"/>
      <c r="X56" s="1104"/>
      <c r="Y56" s="1105"/>
      <c r="Z56" s="1078"/>
      <c r="AA56" s="1079"/>
      <c r="AB56" s="1080"/>
    </row>
    <row r="57" spans="1:28" ht="15" customHeight="1" x14ac:dyDescent="0.2">
      <c r="A57" s="684" t="s">
        <v>104</v>
      </c>
      <c r="B57" s="748">
        <f>SUM(P24)</f>
        <v>3142.5</v>
      </c>
      <c r="C57" s="686">
        <f>SUM(U35)</f>
        <v>3671.6</v>
      </c>
      <c r="D57" s="1031">
        <f>SUM(C57-B57)</f>
        <v>529.09999999999991</v>
      </c>
      <c r="E57" s="1032">
        <f t="shared" ref="E57" si="38">SUM(D57)*1.05</f>
        <v>555.55499999999995</v>
      </c>
      <c r="F57" s="1032">
        <f t="shared" si="35"/>
        <v>26.455000000000041</v>
      </c>
      <c r="G57" s="1031">
        <f>SUM(K57:AB57)</f>
        <v>4114</v>
      </c>
      <c r="H57" s="1031">
        <f t="shared" si="36"/>
        <v>3584.9</v>
      </c>
      <c r="I57" s="1033">
        <f>SUM(G57-D57)/D57</f>
        <v>6.775467775467777</v>
      </c>
      <c r="J57" s="1031">
        <f t="shared" si="37"/>
        <v>3558.4450000000002</v>
      </c>
      <c r="K57" s="1095"/>
      <c r="L57" s="1095"/>
      <c r="M57" s="1106"/>
      <c r="N57" s="1107"/>
      <c r="O57" s="1108"/>
      <c r="P57" s="1109"/>
      <c r="Q57" s="1096">
        <f>SUM(Q54)</f>
        <v>890</v>
      </c>
      <c r="R57" s="1102">
        <f>SUM(R54)</f>
        <v>979.5</v>
      </c>
      <c r="S57" s="1102">
        <f>SUM(S56)</f>
        <v>891.5</v>
      </c>
      <c r="T57" s="1081">
        <f>SUM(T56)</f>
        <v>741.5</v>
      </c>
      <c r="U57" s="1102">
        <f>SUM(U23)</f>
        <v>611.5</v>
      </c>
      <c r="V57" s="1104"/>
      <c r="W57" s="1104"/>
      <c r="X57" s="1104"/>
      <c r="Y57" s="1105"/>
      <c r="Z57" s="1078"/>
      <c r="AA57" s="1079"/>
      <c r="AB57" s="1080"/>
    </row>
    <row r="58" spans="1:28" ht="15" customHeight="1" x14ac:dyDescent="0.2">
      <c r="A58" s="684" t="s">
        <v>100</v>
      </c>
      <c r="B58" s="748">
        <f>SUM(Q24)</f>
        <v>4032.5</v>
      </c>
      <c r="C58" s="686">
        <f>SUM(V35)</f>
        <v>3936.6</v>
      </c>
      <c r="D58" s="1016" t="s">
        <v>604</v>
      </c>
      <c r="E58" s="1017"/>
      <c r="F58" s="1017"/>
      <c r="G58" s="1017"/>
      <c r="H58" s="1017"/>
      <c r="I58" s="1017"/>
      <c r="J58" s="1018"/>
      <c r="K58" s="1095"/>
      <c r="L58" s="1095"/>
      <c r="M58" s="1106"/>
      <c r="N58" s="1107"/>
      <c r="O58" s="1108"/>
      <c r="P58" s="1110"/>
      <c r="Q58" s="1110"/>
      <c r="R58" s="1102">
        <f>SUM(R54)</f>
        <v>979.5</v>
      </c>
      <c r="S58" s="1102">
        <f>SUM(S57)</f>
        <v>891.5</v>
      </c>
      <c r="T58" s="1081">
        <f>SUM(T57)</f>
        <v>741.5</v>
      </c>
      <c r="U58" s="1102">
        <f>SUM(U57)</f>
        <v>611.5</v>
      </c>
      <c r="V58" s="1102">
        <f>SUM(V23)</f>
        <v>443</v>
      </c>
      <c r="W58" s="1045"/>
      <c r="X58" s="1045"/>
      <c r="Y58" s="1079"/>
      <c r="Z58" s="1078"/>
      <c r="AA58" s="1079"/>
      <c r="AB58" s="1080"/>
    </row>
    <row r="59" spans="1:28" ht="15" customHeight="1" x14ac:dyDescent="0.2">
      <c r="A59" s="684" t="s">
        <v>101</v>
      </c>
      <c r="B59" s="748">
        <f>SUM(R24)</f>
        <v>5012</v>
      </c>
      <c r="C59" s="686">
        <f>SUM(W35)</f>
        <v>4201.6000000000004</v>
      </c>
      <c r="D59" s="1016"/>
      <c r="E59" s="1017"/>
      <c r="F59" s="1017"/>
      <c r="G59" s="1017"/>
      <c r="H59" s="1017"/>
      <c r="I59" s="1017"/>
      <c r="J59" s="1018"/>
      <c r="K59" s="1095"/>
      <c r="L59" s="1095"/>
      <c r="M59" s="1106"/>
      <c r="N59" s="1107"/>
      <c r="O59" s="1108"/>
      <c r="P59" s="1110"/>
      <c r="Q59" s="1110"/>
      <c r="R59" s="1045"/>
      <c r="S59" s="1102">
        <f>SUM(S58)</f>
        <v>891.5</v>
      </c>
      <c r="T59" s="1081">
        <f>SUM(T58)</f>
        <v>741.5</v>
      </c>
      <c r="U59" s="1102">
        <f>SUM(U58)</f>
        <v>611.5</v>
      </c>
      <c r="V59" s="1102">
        <f>SUM(V58)</f>
        <v>443</v>
      </c>
      <c r="W59" s="1102">
        <f>SUM(W23)</f>
        <v>389</v>
      </c>
      <c r="X59" s="1045"/>
      <c r="Y59" s="1079"/>
      <c r="Z59" s="1078"/>
      <c r="AA59" s="1079"/>
      <c r="AB59" s="1080"/>
    </row>
    <row r="60" spans="1:28" ht="15" customHeight="1" x14ac:dyDescent="0.2">
      <c r="A60" s="684" t="s">
        <v>102</v>
      </c>
      <c r="B60" s="748">
        <f>SUM(S24)</f>
        <v>5903.5</v>
      </c>
      <c r="C60" s="686">
        <f>SUM(X35)</f>
        <v>4466.6000000000004</v>
      </c>
      <c r="D60" s="1016"/>
      <c r="E60" s="1017"/>
      <c r="F60" s="1017"/>
      <c r="G60" s="1017"/>
      <c r="H60" s="1017"/>
      <c r="I60" s="1017"/>
      <c r="J60" s="1018"/>
      <c r="K60" s="1095"/>
      <c r="L60" s="1095"/>
      <c r="M60" s="1106"/>
      <c r="N60" s="1107"/>
      <c r="O60" s="1108"/>
      <c r="P60" s="1110"/>
      <c r="Q60" s="1110"/>
      <c r="R60" s="1045"/>
      <c r="S60" s="1045"/>
      <c r="T60" s="1081">
        <f>SUM(T59)</f>
        <v>741.5</v>
      </c>
      <c r="U60" s="1102">
        <f>SUM(U59)</f>
        <v>611.5</v>
      </c>
      <c r="V60" s="1102">
        <f>SUM(V59)</f>
        <v>443</v>
      </c>
      <c r="W60" s="1102">
        <f>SUM(W59)</f>
        <v>389</v>
      </c>
      <c r="X60" s="1102">
        <f>SUM(X23)</f>
        <v>389</v>
      </c>
      <c r="Y60" s="1079"/>
      <c r="Z60" s="1078"/>
      <c r="AA60" s="1079"/>
      <c r="AB60" s="1080"/>
    </row>
    <row r="61" spans="1:28" ht="15" customHeight="1" x14ac:dyDescent="0.2">
      <c r="A61" s="684" t="s">
        <v>103</v>
      </c>
      <c r="B61" s="748">
        <f>SUM(T24)</f>
        <v>6645</v>
      </c>
      <c r="C61" s="686">
        <f>SUM(Y35)</f>
        <v>4731.6000000000004</v>
      </c>
      <c r="D61" s="1016"/>
      <c r="E61" s="1017"/>
      <c r="F61" s="1017"/>
      <c r="G61" s="1017"/>
      <c r="H61" s="1017"/>
      <c r="I61" s="1017"/>
      <c r="J61" s="1018"/>
      <c r="K61" s="1099"/>
      <c r="L61" s="1099"/>
      <c r="M61" s="1111"/>
      <c r="N61" s="1112"/>
      <c r="O61" s="1113"/>
      <c r="P61" s="1114"/>
      <c r="Q61" s="1114"/>
      <c r="R61" s="1115"/>
      <c r="S61" s="1115"/>
      <c r="T61" s="1116"/>
      <c r="U61" s="1117">
        <f>SUM(U60)</f>
        <v>611.5</v>
      </c>
      <c r="V61" s="1117">
        <f>SUM(V60)</f>
        <v>443</v>
      </c>
      <c r="W61" s="1117">
        <f>SUM(W60)</f>
        <v>389</v>
      </c>
      <c r="X61" s="1117">
        <f>SUM(X60)</f>
        <v>389</v>
      </c>
      <c r="Y61" s="1117">
        <f>SUM(Y23)</f>
        <v>321</v>
      </c>
      <c r="Z61" s="1078"/>
      <c r="AA61" s="1079"/>
      <c r="AB61" s="1080"/>
    </row>
    <row r="62" spans="1:28" ht="15" customHeight="1" x14ac:dyDescent="0.2">
      <c r="A62" s="1079" t="s">
        <v>178</v>
      </c>
      <c r="B62" s="686">
        <f>SUM(U24)</f>
        <v>7256.5</v>
      </c>
      <c r="C62" s="693">
        <f>SUM(Z35)</f>
        <v>4996.6000000000004</v>
      </c>
      <c r="D62" s="1016"/>
      <c r="E62" s="1017"/>
      <c r="F62" s="1017"/>
      <c r="G62" s="1017"/>
      <c r="H62" s="1017"/>
      <c r="I62" s="1017"/>
      <c r="J62" s="1018"/>
      <c r="K62" s="1099"/>
      <c r="L62" s="1099"/>
      <c r="M62" s="1111"/>
      <c r="N62" s="1112"/>
      <c r="O62" s="1113"/>
      <c r="P62" s="1114"/>
      <c r="Q62" s="1114"/>
      <c r="R62" s="1115"/>
      <c r="S62" s="1115"/>
      <c r="T62" s="1116"/>
      <c r="U62" s="1118"/>
      <c r="V62" s="1117">
        <f>SUM(V61)</f>
        <v>443</v>
      </c>
      <c r="W62" s="1117">
        <f>SUM(W61)</f>
        <v>389</v>
      </c>
      <c r="X62" s="1117">
        <f>SUM(X60)</f>
        <v>389</v>
      </c>
      <c r="Y62" s="1117">
        <f>SUM(Y61)</f>
        <v>321</v>
      </c>
      <c r="Z62" s="1119">
        <f>SUM(Z23)</f>
        <v>315</v>
      </c>
      <c r="AA62" s="1079"/>
      <c r="AB62" s="1080"/>
    </row>
    <row r="63" spans="1:28" ht="15" customHeight="1" x14ac:dyDescent="0.2">
      <c r="A63" s="1079" t="s">
        <v>179</v>
      </c>
      <c r="B63" s="686">
        <f>SUM(V24)</f>
        <v>7699.5</v>
      </c>
      <c r="C63" s="693">
        <f>SUM(AA35)</f>
        <v>5261.6</v>
      </c>
      <c r="D63" s="1016"/>
      <c r="E63" s="1017"/>
      <c r="F63" s="1017"/>
      <c r="G63" s="1017"/>
      <c r="H63" s="1017"/>
      <c r="I63" s="1017"/>
      <c r="J63" s="1018"/>
      <c r="K63" s="1099"/>
      <c r="L63" s="1099"/>
      <c r="M63" s="1111"/>
      <c r="N63" s="1112"/>
      <c r="O63" s="1113"/>
      <c r="P63" s="1114"/>
      <c r="Q63" s="1114"/>
      <c r="R63" s="1115"/>
      <c r="S63" s="1115"/>
      <c r="T63" s="1116"/>
      <c r="U63" s="1118"/>
      <c r="V63" s="1118"/>
      <c r="W63" s="1117">
        <f>SUM(W62)</f>
        <v>389</v>
      </c>
      <c r="X63" s="1117">
        <f>SUM(X60)</f>
        <v>389</v>
      </c>
      <c r="Y63" s="1117">
        <f>SUM(Y61)</f>
        <v>321</v>
      </c>
      <c r="Z63" s="1119">
        <f>SUM(Z62)</f>
        <v>315</v>
      </c>
      <c r="AA63" s="1120">
        <f>SUM(AA23)</f>
        <v>295</v>
      </c>
      <c r="AB63" s="1080"/>
    </row>
    <row r="64" spans="1:28" ht="15" customHeight="1" x14ac:dyDescent="0.2">
      <c r="A64" s="1121" t="s">
        <v>180</v>
      </c>
      <c r="B64" s="1030">
        <f>SUM(W24)</f>
        <v>8088.5</v>
      </c>
      <c r="C64" s="824">
        <f>SUM(AB35)</f>
        <v>5526.6</v>
      </c>
      <c r="D64" s="1019"/>
      <c r="E64" s="1020"/>
      <c r="F64" s="1020"/>
      <c r="G64" s="1020"/>
      <c r="H64" s="1020"/>
      <c r="I64" s="1020"/>
      <c r="J64" s="1021"/>
      <c r="K64" s="1122"/>
      <c r="L64" s="1122"/>
      <c r="M64" s="1123"/>
      <c r="N64" s="1124"/>
      <c r="O64" s="1125"/>
      <c r="P64" s="1126"/>
      <c r="Q64" s="1126"/>
      <c r="R64" s="1127"/>
      <c r="S64" s="1127"/>
      <c r="T64" s="1128"/>
      <c r="U64" s="1129"/>
      <c r="V64" s="1129"/>
      <c r="W64" s="1129"/>
      <c r="X64" s="1130">
        <f>SUM(X60)</f>
        <v>389</v>
      </c>
      <c r="Y64" s="1130">
        <f>SUM(Y61)</f>
        <v>321</v>
      </c>
      <c r="Z64" s="1131">
        <f>SUM(Z62)</f>
        <v>315</v>
      </c>
      <c r="AA64" s="1132">
        <f>SUM(AA63)</f>
        <v>295</v>
      </c>
      <c r="AB64" s="1133">
        <f>SUM(AB23)</f>
        <v>294</v>
      </c>
    </row>
    <row r="65" spans="1:28" ht="15" customHeight="1" x14ac:dyDescent="0.2">
      <c r="A65" s="1079"/>
      <c r="B65" s="728"/>
      <c r="C65" s="693"/>
      <c r="D65" s="720"/>
      <c r="E65" s="718"/>
      <c r="F65" s="718"/>
      <c r="G65" s="689"/>
      <c r="H65" s="689"/>
      <c r="I65" s="1134"/>
      <c r="J65" s="1134"/>
      <c r="K65" s="1099"/>
      <c r="L65" s="1099"/>
      <c r="M65" s="1099"/>
      <c r="N65" s="1074"/>
      <c r="O65" s="1074"/>
      <c r="P65" s="1074"/>
      <c r="Q65" s="1115"/>
      <c r="R65" s="1115"/>
      <c r="S65" s="1115"/>
      <c r="T65" s="1115"/>
      <c r="U65" s="1118"/>
      <c r="V65" s="1118"/>
      <c r="W65" s="1118"/>
      <c r="X65" s="1118"/>
      <c r="Y65" s="1118"/>
      <c r="Z65" s="1118"/>
      <c r="AA65" s="1118"/>
      <c r="AB65" s="1135"/>
    </row>
    <row r="66" spans="1:28" ht="44.25" customHeight="1" x14ac:dyDescent="0.2">
      <c r="A66" s="827" t="s">
        <v>302</v>
      </c>
      <c r="B66" s="828" t="s">
        <v>287</v>
      </c>
      <c r="C66" s="828" t="s">
        <v>286</v>
      </c>
      <c r="D66" s="828" t="s">
        <v>156</v>
      </c>
      <c r="E66" s="829" t="s">
        <v>603</v>
      </c>
      <c r="F66" s="829" t="s">
        <v>611</v>
      </c>
      <c r="G66" s="830" t="s">
        <v>298</v>
      </c>
      <c r="H66" s="830" t="s">
        <v>607</v>
      </c>
      <c r="I66" s="830" t="s">
        <v>606</v>
      </c>
      <c r="J66" s="830" t="s">
        <v>612</v>
      </c>
      <c r="K66" s="1059"/>
      <c r="L66" s="1059"/>
      <c r="M66" s="1061"/>
      <c r="N66" s="1061"/>
      <c r="O66" s="1062"/>
      <c r="P66" s="1063"/>
      <c r="Q66" s="1063"/>
      <c r="R66" s="1059"/>
      <c r="S66" s="1059"/>
      <c r="T66" s="1064"/>
      <c r="U66" s="1060"/>
      <c r="V66" s="1060"/>
      <c r="W66" s="1060"/>
      <c r="X66" s="1060"/>
      <c r="Y66" s="1065"/>
      <c r="Z66" s="1066"/>
      <c r="AA66" s="1057"/>
      <c r="AB66" s="1067"/>
    </row>
    <row r="67" spans="1:28" ht="15" customHeight="1" x14ac:dyDescent="0.2">
      <c r="A67" s="1068" t="s">
        <v>94</v>
      </c>
      <c r="B67" s="1022">
        <v>0</v>
      </c>
      <c r="C67" s="1023">
        <f>SUM(O41)</f>
        <v>1160</v>
      </c>
      <c r="D67" s="1023">
        <f>SUM(C67-B67)</f>
        <v>1160</v>
      </c>
      <c r="E67" s="1024">
        <f>SUM(D67*1.2)</f>
        <v>1392</v>
      </c>
      <c r="F67" s="1024">
        <f>SUM(E67-D67)</f>
        <v>232</v>
      </c>
      <c r="G67" s="1023">
        <f>SUM(K67:AB67)</f>
        <v>848.3</v>
      </c>
      <c r="H67" s="1023">
        <f>SUM(G67-D67)</f>
        <v>-311.70000000000005</v>
      </c>
      <c r="I67" s="1025">
        <f>SUM(G67-D67)/D67</f>
        <v>-0.26870689655172419</v>
      </c>
      <c r="J67" s="1023">
        <f>SUM(H67-F67)</f>
        <v>-543.70000000000005</v>
      </c>
      <c r="K67" s="1069">
        <f>SUM(K26)</f>
        <v>244</v>
      </c>
      <c r="L67" s="1069">
        <f>SUM(L26)</f>
        <v>137</v>
      </c>
      <c r="M67" s="1071">
        <f>SUM(M26)</f>
        <v>84</v>
      </c>
      <c r="N67" s="1071">
        <f>SUM(N26)</f>
        <v>152</v>
      </c>
      <c r="O67" s="1072">
        <f>SUM(O26)</f>
        <v>231.3</v>
      </c>
      <c r="P67" s="791"/>
      <c r="Q67" s="1073"/>
      <c r="R67" s="1074"/>
      <c r="S67" s="1074"/>
      <c r="T67" s="1075"/>
      <c r="U67" s="1076"/>
      <c r="V67" s="1076"/>
      <c r="W67" s="1076"/>
      <c r="X67" s="1076"/>
      <c r="Y67" s="1077"/>
      <c r="Z67" s="1078"/>
      <c r="AA67" s="1079"/>
      <c r="AB67" s="1080"/>
    </row>
    <row r="68" spans="1:28" ht="15" customHeight="1" x14ac:dyDescent="0.2">
      <c r="A68" s="1068" t="s">
        <v>95</v>
      </c>
      <c r="B68" s="1023">
        <f>SUM(K27)</f>
        <v>244</v>
      </c>
      <c r="C68" s="1023">
        <f>SUM(P41)</f>
        <v>1310</v>
      </c>
      <c r="D68" s="1023">
        <f t="shared" ref="D68:D69" si="39">SUM(C68-B68)</f>
        <v>1066</v>
      </c>
      <c r="E68" s="1024">
        <f t="shared" ref="E68:E80" si="40">SUM(D68*1.2)</f>
        <v>1279.2</v>
      </c>
      <c r="F68" s="1024">
        <f>SUM(E68-D68)</f>
        <v>213.20000000000005</v>
      </c>
      <c r="G68" s="1023">
        <f>SUM(K68:AB68)</f>
        <v>887.09999999999991</v>
      </c>
      <c r="H68" s="1023">
        <f t="shared" ref="H68:H80" si="41">SUM(G68-D68)</f>
        <v>-178.90000000000009</v>
      </c>
      <c r="I68" s="1025">
        <f>SUM(G68-D68)/D68</f>
        <v>-0.16782363977485937</v>
      </c>
      <c r="J68" s="1023">
        <f t="shared" ref="J68:J80" si="42">SUM(H68-F68)</f>
        <v>-392.10000000000014</v>
      </c>
      <c r="K68" s="722"/>
      <c r="L68" s="1069">
        <f>SUM(L67)</f>
        <v>137</v>
      </c>
      <c r="M68" s="1071">
        <f>SUM(M67)</f>
        <v>84</v>
      </c>
      <c r="N68" s="1071">
        <f>SUM(N67)</f>
        <v>152</v>
      </c>
      <c r="O68" s="1081">
        <f>SUM(O67)</f>
        <v>231.3</v>
      </c>
      <c r="P68" s="1082">
        <f>SUM(P26)</f>
        <v>282.8</v>
      </c>
      <c r="Q68" s="1073"/>
      <c r="R68" s="1074"/>
      <c r="S68" s="1074"/>
      <c r="T68" s="1075"/>
      <c r="U68" s="1076"/>
      <c r="V68" s="1076"/>
      <c r="W68" s="1076"/>
      <c r="X68" s="1076"/>
      <c r="Y68" s="1077"/>
      <c r="Z68" s="1083"/>
      <c r="AA68" s="1077"/>
      <c r="AB68" s="1084"/>
    </row>
    <row r="69" spans="1:28" ht="15" customHeight="1" x14ac:dyDescent="0.2">
      <c r="A69" s="1085" t="s">
        <v>96</v>
      </c>
      <c r="B69" s="1026">
        <f>SUM(L27)</f>
        <v>381</v>
      </c>
      <c r="C69" s="1026">
        <f>SUM(Q41)</f>
        <v>1460</v>
      </c>
      <c r="D69" s="1026">
        <f t="shared" si="39"/>
        <v>1079</v>
      </c>
      <c r="E69" s="1027">
        <f t="shared" si="40"/>
        <v>1294.8</v>
      </c>
      <c r="F69" s="1027">
        <f t="shared" ref="F69:F80" si="43">SUM(E69-D69)</f>
        <v>215.79999999999995</v>
      </c>
      <c r="G69" s="1026">
        <f>SUM(K69:AB69)</f>
        <v>1057.9000000000001</v>
      </c>
      <c r="H69" s="1026">
        <f t="shared" si="41"/>
        <v>-21.099999999999909</v>
      </c>
      <c r="I69" s="1028">
        <f>SUM(G69-D69)/D69</f>
        <v>-1.9555143651529109E-2</v>
      </c>
      <c r="J69" s="1026">
        <f t="shared" si="42"/>
        <v>-236.89999999999986</v>
      </c>
      <c r="K69" s="1086"/>
      <c r="L69" s="1086"/>
      <c r="M69" s="1087">
        <f>SUM(M67)</f>
        <v>84</v>
      </c>
      <c r="N69" s="1087">
        <f>SUM(N67)</f>
        <v>152</v>
      </c>
      <c r="O69" s="1088">
        <f>SUM(O68)</f>
        <v>231.3</v>
      </c>
      <c r="P69" s="1087">
        <f>SUM(P68)</f>
        <v>282.8</v>
      </c>
      <c r="Q69" s="1087">
        <f>SUM(Q26)</f>
        <v>307.8</v>
      </c>
      <c r="R69" s="1087"/>
      <c r="S69" s="1087"/>
      <c r="T69" s="1089"/>
      <c r="U69" s="1090"/>
      <c r="V69" s="1090"/>
      <c r="W69" s="1090"/>
      <c r="X69" s="1090"/>
      <c r="Y69" s="1091"/>
      <c r="Z69" s="1092"/>
      <c r="AA69" s="1093"/>
      <c r="AB69" s="1094"/>
    </row>
    <row r="70" spans="1:28" ht="15" customHeight="1" x14ac:dyDescent="0.2">
      <c r="A70" s="1068" t="s">
        <v>97</v>
      </c>
      <c r="B70" s="1023">
        <f>SUM(M27)</f>
        <v>465</v>
      </c>
      <c r="C70" s="1023">
        <f>SUM(R41)</f>
        <v>1610</v>
      </c>
      <c r="D70" s="1023">
        <f>SUM(C70-B70)</f>
        <v>1145</v>
      </c>
      <c r="E70" s="1024">
        <f t="shared" si="40"/>
        <v>1374</v>
      </c>
      <c r="F70" s="1024">
        <f t="shared" si="43"/>
        <v>229</v>
      </c>
      <c r="G70" s="1023">
        <f>SUM(K70:AB70)</f>
        <v>1393.5500000000002</v>
      </c>
      <c r="H70" s="1023">
        <f t="shared" si="41"/>
        <v>248.55000000000018</v>
      </c>
      <c r="I70" s="1025">
        <f>SUM(G70-D70)/D70</f>
        <v>0.21707423580786042</v>
      </c>
      <c r="J70" s="1023">
        <f t="shared" si="42"/>
        <v>19.550000000000182</v>
      </c>
      <c r="K70" s="1095"/>
      <c r="L70" s="1095"/>
      <c r="M70" s="1096">
        <f>SUM(M67)</f>
        <v>84</v>
      </c>
      <c r="N70" s="1096">
        <f>SUM(N67)</f>
        <v>152</v>
      </c>
      <c r="O70" s="1097">
        <f>SUM(O69)</f>
        <v>231.3</v>
      </c>
      <c r="P70" s="1096">
        <f>SUM(P69)</f>
        <v>282.8</v>
      </c>
      <c r="Q70" s="1096">
        <f>SUM(Q69)</f>
        <v>307.8</v>
      </c>
      <c r="R70" s="1096">
        <f>SUM(R26)</f>
        <v>335.65</v>
      </c>
      <c r="S70" s="1076"/>
      <c r="T70" s="1075"/>
      <c r="U70" s="1076"/>
      <c r="V70" s="1098"/>
      <c r="W70" s="1098"/>
      <c r="X70" s="1098"/>
      <c r="Y70" s="1099"/>
      <c r="Z70" s="1083"/>
      <c r="AA70" s="1077"/>
      <c r="AB70" s="1084"/>
    </row>
    <row r="71" spans="1:28" ht="15" customHeight="1" x14ac:dyDescent="0.2">
      <c r="A71" s="684" t="s">
        <v>98</v>
      </c>
      <c r="B71" s="686">
        <f>SUM(N27)</f>
        <v>617</v>
      </c>
      <c r="C71" s="686">
        <f>SUM(S41)</f>
        <v>1760</v>
      </c>
      <c r="D71" s="1023">
        <f>SUM(C71-B71)</f>
        <v>1143</v>
      </c>
      <c r="E71" s="1024">
        <f t="shared" si="40"/>
        <v>1371.6</v>
      </c>
      <c r="F71" s="1024">
        <f t="shared" si="43"/>
        <v>228.59999999999991</v>
      </c>
      <c r="G71" s="1023">
        <f>SUM(K71:AB71)</f>
        <v>1468.0500000000002</v>
      </c>
      <c r="H71" s="1023">
        <f t="shared" si="41"/>
        <v>325.05000000000018</v>
      </c>
      <c r="I71" s="1025">
        <f>SUM(G71-D71)/D71</f>
        <v>0.28438320209973772</v>
      </c>
      <c r="J71" s="1023">
        <f t="shared" si="42"/>
        <v>96.450000000000273</v>
      </c>
      <c r="K71" s="1095"/>
      <c r="L71" s="1095"/>
      <c r="M71" s="1100"/>
      <c r="N71" s="1101"/>
      <c r="O71" s="1081">
        <f>SUM(O70)</f>
        <v>231.3</v>
      </c>
      <c r="P71" s="1096">
        <f>SUM(P68)</f>
        <v>282.8</v>
      </c>
      <c r="Q71" s="1102">
        <f>SUM(Q70)</f>
        <v>307.8</v>
      </c>
      <c r="R71" s="1102">
        <f>SUM(R70)</f>
        <v>335.65</v>
      </c>
      <c r="S71" s="1102">
        <f>SUM(S26)</f>
        <v>310.5</v>
      </c>
      <c r="T71" s="1103"/>
      <c r="U71" s="1045"/>
      <c r="V71" s="1104"/>
      <c r="W71" s="1104"/>
      <c r="X71" s="1104"/>
      <c r="Y71" s="1105"/>
      <c r="Z71" s="1078"/>
      <c r="AA71" s="1079"/>
      <c r="AB71" s="1080"/>
    </row>
    <row r="72" spans="1:28" ht="15" customHeight="1" x14ac:dyDescent="0.2">
      <c r="A72" s="684" t="s">
        <v>99</v>
      </c>
      <c r="B72" s="748">
        <f>SUM(O27)</f>
        <v>848.3</v>
      </c>
      <c r="C72" s="686">
        <f>SUM(T41)</f>
        <v>1910</v>
      </c>
      <c r="D72" s="1023">
        <f>SUM(C72-B72)</f>
        <v>1061.7</v>
      </c>
      <c r="E72" s="1024">
        <f t="shared" si="40"/>
        <v>1274.04</v>
      </c>
      <c r="F72" s="1024">
        <f t="shared" si="43"/>
        <v>212.33999999999992</v>
      </c>
      <c r="G72" s="1023">
        <f>SUM(K72:AB72)</f>
        <v>1500.25</v>
      </c>
      <c r="H72" s="1023">
        <f t="shared" si="41"/>
        <v>438.54999999999995</v>
      </c>
      <c r="I72" s="1025">
        <f>SUM(G72-D72)/D72</f>
        <v>0.41306395403597995</v>
      </c>
      <c r="J72" s="1023">
        <f t="shared" si="42"/>
        <v>226.21000000000004</v>
      </c>
      <c r="K72" s="1095"/>
      <c r="L72" s="1095"/>
      <c r="M72" s="1106"/>
      <c r="N72" s="1107"/>
      <c r="O72" s="1108"/>
      <c r="P72" s="1096">
        <f>SUM(P68)</f>
        <v>282.8</v>
      </c>
      <c r="Q72" s="1102">
        <f>SUM(Q70)</f>
        <v>307.8</v>
      </c>
      <c r="R72" s="1102">
        <f>SUM(R70)</f>
        <v>335.65</v>
      </c>
      <c r="S72" s="1102">
        <f>SUM(S71)</f>
        <v>310.5</v>
      </c>
      <c r="T72" s="1081">
        <f>SUM(T26)</f>
        <v>263.5</v>
      </c>
      <c r="U72" s="1045"/>
      <c r="V72" s="1104"/>
      <c r="W72" s="1104"/>
      <c r="X72" s="1104"/>
      <c r="Y72" s="1105"/>
      <c r="Z72" s="1078"/>
      <c r="AA72" s="1079"/>
      <c r="AB72" s="1080"/>
    </row>
    <row r="73" spans="1:28" ht="15" customHeight="1" x14ac:dyDescent="0.2">
      <c r="A73" s="684" t="s">
        <v>104</v>
      </c>
      <c r="B73" s="748">
        <f>SUM(P27)</f>
        <v>1131.0999999999999</v>
      </c>
      <c r="C73" s="686">
        <f>SUM(U41)</f>
        <v>2060</v>
      </c>
      <c r="D73" s="1023">
        <f>SUM(C73-B73)</f>
        <v>928.90000000000009</v>
      </c>
      <c r="E73" s="1024">
        <f t="shared" si="40"/>
        <v>1114.68</v>
      </c>
      <c r="F73" s="1024">
        <f t="shared" si="43"/>
        <v>185.77999999999997</v>
      </c>
      <c r="G73" s="1023">
        <f>SUM(K73:AB73)</f>
        <v>1442.95</v>
      </c>
      <c r="H73" s="1023">
        <f t="shared" si="41"/>
        <v>514.04999999999995</v>
      </c>
      <c r="I73" s="1025">
        <f>SUM(G73-D73)/D73</f>
        <v>0.55339649047260187</v>
      </c>
      <c r="J73" s="1023">
        <f t="shared" si="42"/>
        <v>328.27</v>
      </c>
      <c r="K73" s="1095"/>
      <c r="L73" s="1095"/>
      <c r="M73" s="1106"/>
      <c r="N73" s="1107"/>
      <c r="O73" s="1108"/>
      <c r="P73" s="1109"/>
      <c r="Q73" s="1102">
        <f>SUM(Q70)</f>
        <v>307.8</v>
      </c>
      <c r="R73" s="1102">
        <f>SUM(R70)</f>
        <v>335.65</v>
      </c>
      <c r="S73" s="1102">
        <f>SUM(S72)</f>
        <v>310.5</v>
      </c>
      <c r="T73" s="1081">
        <f>SUM(T72)</f>
        <v>263.5</v>
      </c>
      <c r="U73" s="1102">
        <f>SUM(U26)</f>
        <v>225.5</v>
      </c>
      <c r="V73" s="1104"/>
      <c r="W73" s="1104"/>
      <c r="X73" s="1104"/>
      <c r="Y73" s="1105"/>
      <c r="Z73" s="1078"/>
      <c r="AA73" s="1079"/>
      <c r="AB73" s="1080"/>
    </row>
    <row r="74" spans="1:28" ht="15" customHeight="1" x14ac:dyDescent="0.2">
      <c r="A74" s="684" t="s">
        <v>100</v>
      </c>
      <c r="B74" s="748">
        <f>SUM(Q27)</f>
        <v>1438.8999999999999</v>
      </c>
      <c r="C74" s="686">
        <f>SUM(V41)</f>
        <v>2210</v>
      </c>
      <c r="D74" s="1023">
        <f t="shared" ref="D74:D80" si="44">SUM(C74-B74)</f>
        <v>771.10000000000014</v>
      </c>
      <c r="E74" s="1029">
        <f>SUM(D74*1.05)</f>
        <v>809.6550000000002</v>
      </c>
      <c r="F74" s="1029">
        <f t="shared" si="43"/>
        <v>38.555000000000064</v>
      </c>
      <c r="G74" s="1023">
        <f>SUM(K74:AB74)</f>
        <v>1278.1500000000001</v>
      </c>
      <c r="H74" s="1023">
        <f t="shared" si="41"/>
        <v>507.04999999999995</v>
      </c>
      <c r="I74" s="1025">
        <f>SUM(G74-D74)/D74</f>
        <v>0.65756711191803896</v>
      </c>
      <c r="J74" s="1023">
        <f t="shared" si="42"/>
        <v>468.49499999999989</v>
      </c>
      <c r="K74" s="1095"/>
      <c r="L74" s="1095"/>
      <c r="M74" s="1106"/>
      <c r="N74" s="1107"/>
      <c r="O74" s="1108"/>
      <c r="P74" s="1110"/>
      <c r="Q74" s="1110"/>
      <c r="R74" s="1102">
        <f>SUM(R70)</f>
        <v>335.65</v>
      </c>
      <c r="S74" s="1102">
        <f>SUM(S73)</f>
        <v>310.5</v>
      </c>
      <c r="T74" s="1081">
        <f>SUM(T73)</f>
        <v>263.5</v>
      </c>
      <c r="U74" s="1102">
        <f>SUM(U73)</f>
        <v>225.5</v>
      </c>
      <c r="V74" s="1102">
        <f>SUM(V26)</f>
        <v>143</v>
      </c>
      <c r="W74" s="1045"/>
      <c r="X74" s="1045"/>
      <c r="Y74" s="1079"/>
      <c r="Z74" s="1078"/>
      <c r="AA74" s="1079"/>
      <c r="AB74" s="1080"/>
    </row>
    <row r="75" spans="1:28" ht="15" customHeight="1" x14ac:dyDescent="0.2">
      <c r="A75" s="684" t="s">
        <v>101</v>
      </c>
      <c r="B75" s="748">
        <f>SUM(R27)</f>
        <v>1774.5499999999997</v>
      </c>
      <c r="C75" s="686">
        <f>SUM(W41)</f>
        <v>2360</v>
      </c>
      <c r="D75" s="1023">
        <f t="shared" si="44"/>
        <v>585.45000000000027</v>
      </c>
      <c r="E75" s="1029">
        <f t="shared" ref="E75:E80" si="45">SUM(D75*1.05)</f>
        <v>614.72250000000031</v>
      </c>
      <c r="F75" s="1029">
        <f t="shared" si="43"/>
        <v>29.272500000000036</v>
      </c>
      <c r="G75" s="1023">
        <f>SUM(K75:AB75)</f>
        <v>1049.5</v>
      </c>
      <c r="H75" s="1023">
        <f t="shared" si="41"/>
        <v>464.04999999999973</v>
      </c>
      <c r="I75" s="1025">
        <f>SUM(G75-D75)/D75</f>
        <v>0.79263814160047741</v>
      </c>
      <c r="J75" s="1023">
        <f t="shared" si="42"/>
        <v>434.77749999999969</v>
      </c>
      <c r="K75" s="1095"/>
      <c r="L75" s="1095"/>
      <c r="M75" s="1106"/>
      <c r="N75" s="1107"/>
      <c r="O75" s="1108"/>
      <c r="P75" s="1110"/>
      <c r="Q75" s="1110"/>
      <c r="R75" s="1045"/>
      <c r="S75" s="1102">
        <f>SUM(S74)</f>
        <v>310.5</v>
      </c>
      <c r="T75" s="1081">
        <f>SUM(T74)</f>
        <v>263.5</v>
      </c>
      <c r="U75" s="1102">
        <f>SUM(U74)</f>
        <v>225.5</v>
      </c>
      <c r="V75" s="1102">
        <f>SUM(V74)</f>
        <v>143</v>
      </c>
      <c r="W75" s="1102">
        <f>SUM(W26)</f>
        <v>107</v>
      </c>
      <c r="X75" s="1045"/>
      <c r="Y75" s="1079"/>
      <c r="Z75" s="1078"/>
      <c r="AA75" s="1079"/>
      <c r="AB75" s="1080"/>
    </row>
    <row r="76" spans="1:28" ht="15" customHeight="1" x14ac:dyDescent="0.2">
      <c r="A76" s="684" t="s">
        <v>102</v>
      </c>
      <c r="B76" s="748">
        <f>SUM(S27)</f>
        <v>2085.0499999999997</v>
      </c>
      <c r="C76" s="686">
        <f>SUM(X41)</f>
        <v>2510</v>
      </c>
      <c r="D76" s="1023">
        <f t="shared" si="44"/>
        <v>424.95000000000027</v>
      </c>
      <c r="E76" s="1029">
        <f t="shared" si="45"/>
        <v>446.19750000000033</v>
      </c>
      <c r="F76" s="1029">
        <f t="shared" si="43"/>
        <v>21.247500000000059</v>
      </c>
      <c r="G76" s="1023">
        <f>SUM(K76:AB76)</f>
        <v>846</v>
      </c>
      <c r="H76" s="1023">
        <f t="shared" si="41"/>
        <v>421.04999999999973</v>
      </c>
      <c r="I76" s="1025">
        <f>SUM(G76-D76)/D76</f>
        <v>0.99082244969996347</v>
      </c>
      <c r="J76" s="1023">
        <f t="shared" si="42"/>
        <v>399.80249999999967</v>
      </c>
      <c r="K76" s="1095"/>
      <c r="L76" s="1095"/>
      <c r="M76" s="1106"/>
      <c r="N76" s="1107"/>
      <c r="O76" s="1108"/>
      <c r="P76" s="1110"/>
      <c r="Q76" s="1110"/>
      <c r="R76" s="1045"/>
      <c r="S76" s="1045"/>
      <c r="T76" s="1081">
        <f>SUM(T75)</f>
        <v>263.5</v>
      </c>
      <c r="U76" s="1102">
        <f>SUM(U75)</f>
        <v>225.5</v>
      </c>
      <c r="V76" s="1102">
        <f>SUM(V75)</f>
        <v>143</v>
      </c>
      <c r="W76" s="1102">
        <f>SUM(W75)</f>
        <v>107</v>
      </c>
      <c r="X76" s="1102">
        <f>SUM(W26)</f>
        <v>107</v>
      </c>
      <c r="Y76" s="1079"/>
      <c r="Z76" s="1078"/>
      <c r="AA76" s="1079"/>
      <c r="AB76" s="1080"/>
    </row>
    <row r="77" spans="1:28" ht="15" customHeight="1" x14ac:dyDescent="0.2">
      <c r="A77" s="684" t="s">
        <v>103</v>
      </c>
      <c r="B77" s="748">
        <f>SUM(T27)</f>
        <v>2348.5499999999997</v>
      </c>
      <c r="C77" s="686">
        <f>SUM(Y41)</f>
        <v>2660</v>
      </c>
      <c r="D77" s="1023">
        <f t="shared" si="44"/>
        <v>311.45000000000027</v>
      </c>
      <c r="E77" s="1029">
        <f t="shared" si="45"/>
        <v>327.02250000000032</v>
      </c>
      <c r="F77" s="1029">
        <f t="shared" si="43"/>
        <v>15.572500000000048</v>
      </c>
      <c r="G77" s="1023">
        <f>SUM(K77:AB77)</f>
        <v>649.5</v>
      </c>
      <c r="H77" s="1023">
        <f t="shared" si="41"/>
        <v>338.04999999999973</v>
      </c>
      <c r="I77" s="1025">
        <f>SUM(G77-D77)/D77</f>
        <v>1.0854069674104974</v>
      </c>
      <c r="J77" s="1023">
        <f t="shared" si="42"/>
        <v>322.47749999999968</v>
      </c>
      <c r="K77" s="1099"/>
      <c r="L77" s="1099"/>
      <c r="M77" s="1111"/>
      <c r="N77" s="1112"/>
      <c r="O77" s="1113"/>
      <c r="P77" s="1114"/>
      <c r="Q77" s="1114"/>
      <c r="R77" s="1115"/>
      <c r="S77" s="1115"/>
      <c r="T77" s="1116"/>
      <c r="U77" s="1117">
        <f>SUM(U76)</f>
        <v>225.5</v>
      </c>
      <c r="V77" s="1117">
        <f>SUM(V76)</f>
        <v>143</v>
      </c>
      <c r="W77" s="1117">
        <f>SUM(W76)</f>
        <v>107</v>
      </c>
      <c r="X77" s="1117">
        <f>SUM(X76)</f>
        <v>107</v>
      </c>
      <c r="Y77" s="1117">
        <f>SUM(Y26)</f>
        <v>67</v>
      </c>
      <c r="Z77" s="1078"/>
      <c r="AA77" s="1079"/>
      <c r="AB77" s="1080"/>
    </row>
    <row r="78" spans="1:28" ht="15" customHeight="1" x14ac:dyDescent="0.2">
      <c r="A78" s="1079" t="s">
        <v>178</v>
      </c>
      <c r="B78" s="686">
        <f>SUM(U27)</f>
        <v>2574.0499999999997</v>
      </c>
      <c r="C78" s="693">
        <f>SUM(Z41)</f>
        <v>2810</v>
      </c>
      <c r="D78" s="1023">
        <f t="shared" si="44"/>
        <v>235.95000000000027</v>
      </c>
      <c r="E78" s="1029">
        <f t="shared" si="45"/>
        <v>247.74750000000029</v>
      </c>
      <c r="F78" s="1029">
        <f t="shared" si="43"/>
        <v>11.797500000000014</v>
      </c>
      <c r="G78" s="1023">
        <f>SUM(K78:AB78)</f>
        <v>491</v>
      </c>
      <c r="H78" s="1023">
        <f t="shared" si="41"/>
        <v>255.04999999999973</v>
      </c>
      <c r="I78" s="1025">
        <f>SUM(G78-D78)/D78</f>
        <v>1.0809493536766239</v>
      </c>
      <c r="J78" s="1023">
        <f t="shared" si="42"/>
        <v>243.25249999999971</v>
      </c>
      <c r="K78" s="1099"/>
      <c r="L78" s="1099"/>
      <c r="M78" s="1111"/>
      <c r="N78" s="1112"/>
      <c r="O78" s="1113"/>
      <c r="P78" s="1114"/>
      <c r="Q78" s="1114"/>
      <c r="R78" s="1115"/>
      <c r="S78" s="1115"/>
      <c r="T78" s="1116"/>
      <c r="U78" s="1118"/>
      <c r="V78" s="1117">
        <f>SUM(V77)</f>
        <v>143</v>
      </c>
      <c r="W78" s="1117">
        <f>SUM(W77)</f>
        <v>107</v>
      </c>
      <c r="X78" s="1117">
        <f>SUM(X76)</f>
        <v>107</v>
      </c>
      <c r="Y78" s="1117">
        <f>SUM(Y77)</f>
        <v>67</v>
      </c>
      <c r="Z78" s="1119">
        <f>SUM(Z26)</f>
        <v>67</v>
      </c>
      <c r="AA78" s="1079"/>
      <c r="AB78" s="1080"/>
    </row>
    <row r="79" spans="1:28" ht="15" customHeight="1" x14ac:dyDescent="0.2">
      <c r="A79" s="1079" t="s">
        <v>179</v>
      </c>
      <c r="B79" s="686">
        <f>SUM(V27)</f>
        <v>2717.0499999999997</v>
      </c>
      <c r="C79" s="693">
        <f>SUM(AA41)</f>
        <v>2960</v>
      </c>
      <c r="D79" s="1023">
        <f t="shared" si="44"/>
        <v>242.95000000000027</v>
      </c>
      <c r="E79" s="1029">
        <f t="shared" si="45"/>
        <v>255.09750000000031</v>
      </c>
      <c r="F79" s="1029">
        <f t="shared" si="43"/>
        <v>12.147500000000036</v>
      </c>
      <c r="G79" s="1023">
        <f>SUM(K79:AB79)</f>
        <v>406</v>
      </c>
      <c r="H79" s="1023">
        <f t="shared" si="41"/>
        <v>163.04999999999973</v>
      </c>
      <c r="I79" s="1025">
        <f>SUM(G79-D79)/D79</f>
        <v>0.67112574603827757</v>
      </c>
      <c r="J79" s="1023">
        <f t="shared" si="42"/>
        <v>150.90249999999969</v>
      </c>
      <c r="K79" s="1099"/>
      <c r="L79" s="1099"/>
      <c r="M79" s="1111"/>
      <c r="N79" s="1112"/>
      <c r="O79" s="1113"/>
      <c r="P79" s="1114"/>
      <c r="Q79" s="1114"/>
      <c r="R79" s="1115"/>
      <c r="S79" s="1115"/>
      <c r="T79" s="1116"/>
      <c r="U79" s="1118"/>
      <c r="V79" s="1118"/>
      <c r="W79" s="1117">
        <f>SUM(W78)</f>
        <v>107</v>
      </c>
      <c r="X79" s="1117">
        <f>SUM(X76)</f>
        <v>107</v>
      </c>
      <c r="Y79" s="1117">
        <f>SUM(Y77)</f>
        <v>67</v>
      </c>
      <c r="Z79" s="1119">
        <f>SUM(Z78)</f>
        <v>67</v>
      </c>
      <c r="AA79" s="1120">
        <f>SUM(AA26)</f>
        <v>58</v>
      </c>
      <c r="AB79" s="1080"/>
    </row>
    <row r="80" spans="1:28" ht="15" customHeight="1" x14ac:dyDescent="0.2">
      <c r="A80" s="1121" t="s">
        <v>180</v>
      </c>
      <c r="B80" s="1030">
        <f>SUM(W27)</f>
        <v>2824.0499999999997</v>
      </c>
      <c r="C80" s="824">
        <f>SUM(AB41)</f>
        <v>3110</v>
      </c>
      <c r="D80" s="1031">
        <f t="shared" si="44"/>
        <v>285.95000000000027</v>
      </c>
      <c r="E80" s="1032">
        <f t="shared" si="45"/>
        <v>300.24750000000029</v>
      </c>
      <c r="F80" s="1032">
        <f t="shared" si="43"/>
        <v>14.297500000000014</v>
      </c>
      <c r="G80" s="1031">
        <f>SUM(K80:AB80)</f>
        <v>357</v>
      </c>
      <c r="H80" s="1031">
        <f t="shared" si="41"/>
        <v>71.049999999999727</v>
      </c>
      <c r="I80" s="1033">
        <f>SUM(G80-D80)/D80</f>
        <v>0.24847001223990089</v>
      </c>
      <c r="J80" s="1031">
        <f t="shared" si="42"/>
        <v>56.752499999999714</v>
      </c>
      <c r="K80" s="1122"/>
      <c r="L80" s="1122"/>
      <c r="M80" s="1123"/>
      <c r="N80" s="1124"/>
      <c r="O80" s="1125"/>
      <c r="P80" s="1126"/>
      <c r="Q80" s="1126"/>
      <c r="R80" s="1127"/>
      <c r="S80" s="1127"/>
      <c r="T80" s="1128"/>
      <c r="U80" s="1129"/>
      <c r="V80" s="1129"/>
      <c r="W80" s="1129"/>
      <c r="X80" s="1130">
        <f>SUM(X76)</f>
        <v>107</v>
      </c>
      <c r="Y80" s="1130">
        <f>SUM(Y77)</f>
        <v>67</v>
      </c>
      <c r="Z80" s="1131">
        <f>SUM(Z78)</f>
        <v>67</v>
      </c>
      <c r="AA80" s="1132">
        <f>SUM(AA79)</f>
        <v>58</v>
      </c>
      <c r="AB80" s="1133">
        <f>SUM(AB26)</f>
        <v>58</v>
      </c>
    </row>
    <row r="81" spans="1:28" ht="15" customHeight="1" x14ac:dyDescent="0.2">
      <c r="A81" s="1079"/>
      <c r="B81" s="728"/>
      <c r="C81" s="728"/>
      <c r="D81" s="728"/>
      <c r="E81" s="728"/>
      <c r="F81" s="728"/>
      <c r="G81" s="728"/>
      <c r="H81" s="728"/>
      <c r="I81" s="728"/>
      <c r="J81" s="728"/>
      <c r="K81" s="1099"/>
      <c r="L81" s="1099"/>
      <c r="M81" s="1099"/>
      <c r="N81" s="1099"/>
      <c r="O81" s="1099"/>
      <c r="P81" s="1099"/>
      <c r="Q81" s="1105"/>
      <c r="R81" s="1105"/>
      <c r="S81" s="1105"/>
      <c r="T81" s="1105"/>
      <c r="U81" s="1105"/>
      <c r="V81" s="1105"/>
      <c r="W81" s="1105"/>
      <c r="X81" s="1105"/>
      <c r="Y81" s="1105"/>
      <c r="Z81" s="1079"/>
      <c r="AA81" s="1079"/>
      <c r="AB81" s="1080"/>
    </row>
    <row r="82" spans="1:28" ht="46.5" customHeight="1" x14ac:dyDescent="0.2">
      <c r="A82" s="827" t="s">
        <v>318</v>
      </c>
      <c r="B82" s="828" t="s">
        <v>287</v>
      </c>
      <c r="C82" s="828" t="s">
        <v>286</v>
      </c>
      <c r="D82" s="828" t="s">
        <v>156</v>
      </c>
      <c r="E82" s="829" t="s">
        <v>603</v>
      </c>
      <c r="F82" s="829" t="s">
        <v>611</v>
      </c>
      <c r="G82" s="831" t="s">
        <v>285</v>
      </c>
      <c r="H82" s="830" t="s">
        <v>607</v>
      </c>
      <c r="I82" s="830" t="s">
        <v>605</v>
      </c>
      <c r="J82" s="830" t="s">
        <v>612</v>
      </c>
      <c r="K82" s="1059"/>
      <c r="L82" s="1061"/>
      <c r="M82" s="1061"/>
      <c r="N82" s="1061"/>
      <c r="O82" s="1062"/>
      <c r="P82" s="1063"/>
      <c r="Q82" s="1059"/>
      <c r="R82" s="1059"/>
      <c r="S82" s="1059"/>
      <c r="T82" s="1064"/>
      <c r="U82" s="1060"/>
      <c r="V82" s="1060"/>
      <c r="W82" s="1060"/>
      <c r="X82" s="1060"/>
      <c r="Y82" s="1065"/>
      <c r="Z82" s="1066"/>
      <c r="AA82" s="1057"/>
      <c r="AB82" s="1067"/>
    </row>
    <row r="83" spans="1:28" ht="15" customHeight="1" x14ac:dyDescent="0.2">
      <c r="A83" s="1068" t="s">
        <v>94</v>
      </c>
      <c r="B83" s="1022">
        <v>0</v>
      </c>
      <c r="C83" s="1022">
        <f>SUM(O47)</f>
        <v>3242</v>
      </c>
      <c r="D83" s="1023">
        <f>SUM(C83-B83)</f>
        <v>3242</v>
      </c>
      <c r="E83" s="1024">
        <f>SUM(D83*1.2)</f>
        <v>3890.3999999999996</v>
      </c>
      <c r="F83" s="1023">
        <f>SUM(E83-D83)</f>
        <v>648.39999999999964</v>
      </c>
      <c r="G83" s="1023">
        <f t="shared" ref="G83:G89" si="46">SUM(K83:AB83)</f>
        <v>3043.8</v>
      </c>
      <c r="H83" s="1023">
        <f>SUM(G83-D83)</f>
        <v>-198.19999999999982</v>
      </c>
      <c r="I83" s="1025">
        <f>SUM(G83-D83)/D83</f>
        <v>-6.113510178901907E-2</v>
      </c>
      <c r="J83" s="1023">
        <f>SUM(H83-F83)</f>
        <v>-846.59999999999945</v>
      </c>
      <c r="K83" s="1069">
        <f>SUM(K29)</f>
        <v>463</v>
      </c>
      <c r="L83" s="1069">
        <f>SUM(L29)</f>
        <v>550</v>
      </c>
      <c r="M83" s="1071">
        <f>SUM(M29)</f>
        <v>497</v>
      </c>
      <c r="N83" s="1071">
        <f>SUM(N29)</f>
        <v>565</v>
      </c>
      <c r="O83" s="1072">
        <f>SUM(O29)</f>
        <v>968.8</v>
      </c>
      <c r="P83" s="791"/>
      <c r="Q83" s="1118"/>
      <c r="R83" s="1074"/>
      <c r="S83" s="1074"/>
      <c r="T83" s="1075"/>
      <c r="U83" s="1076"/>
      <c r="V83" s="1076"/>
      <c r="W83" s="1076"/>
      <c r="X83" s="1076"/>
      <c r="Y83" s="1077"/>
      <c r="Z83" s="1078"/>
      <c r="AA83" s="1079"/>
      <c r="AB83" s="1080"/>
    </row>
    <row r="84" spans="1:28" ht="15" customHeight="1" x14ac:dyDescent="0.2">
      <c r="A84" s="1068" t="s">
        <v>95</v>
      </c>
      <c r="B84" s="1023">
        <f>SUM(K30)</f>
        <v>463</v>
      </c>
      <c r="C84" s="1023">
        <f>SUM(P47)</f>
        <v>3657</v>
      </c>
      <c r="D84" s="1023">
        <f t="shared" ref="D84:D96" si="47">SUM(C84-B84)</f>
        <v>3194</v>
      </c>
      <c r="E84" s="1024">
        <f t="shared" ref="E84:E90" si="48">SUM(D84*1.2)</f>
        <v>3832.7999999999997</v>
      </c>
      <c r="F84" s="1023">
        <f t="shared" ref="F84:F90" si="49">SUM(E84-D84)</f>
        <v>638.79999999999973</v>
      </c>
      <c r="G84" s="1023">
        <f t="shared" si="46"/>
        <v>3810.6000000000004</v>
      </c>
      <c r="H84" s="1023">
        <f t="shared" ref="H84:H90" si="50">SUM(G84-D84)</f>
        <v>616.60000000000036</v>
      </c>
      <c r="I84" s="1025">
        <f>SUM(G84-D84)/D84</f>
        <v>0.19304946775203519</v>
      </c>
      <c r="J84" s="1023">
        <f>SUM(H84-F84)</f>
        <v>-22.199999999999363</v>
      </c>
      <c r="K84" s="722"/>
      <c r="L84" s="1136">
        <f>SUM(L83)</f>
        <v>550</v>
      </c>
      <c r="M84" s="1137">
        <f>SUM(M83)</f>
        <v>497</v>
      </c>
      <c r="N84" s="1071">
        <f>SUM(N83)</f>
        <v>565</v>
      </c>
      <c r="O84" s="1081">
        <f t="shared" ref="O84:O87" si="51">$O$83</f>
        <v>968.8</v>
      </c>
      <c r="P84" s="1082">
        <f>SUM(P29)</f>
        <v>1229.8</v>
      </c>
      <c r="Q84" s="1118"/>
      <c r="R84" s="1074"/>
      <c r="S84" s="1074"/>
      <c r="T84" s="1075"/>
      <c r="U84" s="1076"/>
      <c r="V84" s="1076"/>
      <c r="W84" s="1076"/>
      <c r="X84" s="1076"/>
      <c r="Y84" s="1077"/>
      <c r="Z84" s="1083"/>
      <c r="AA84" s="1077"/>
      <c r="AB84" s="1084"/>
    </row>
    <row r="85" spans="1:28" ht="15" customHeight="1" x14ac:dyDescent="0.2">
      <c r="A85" s="1085" t="s">
        <v>96</v>
      </c>
      <c r="B85" s="1026">
        <f>SUM(L30)</f>
        <v>1013</v>
      </c>
      <c r="C85" s="1026">
        <f>SUM(Q47)</f>
        <v>4072</v>
      </c>
      <c r="D85" s="1026">
        <f>SUM(C85-B85)</f>
        <v>3059</v>
      </c>
      <c r="E85" s="1027">
        <f t="shared" si="48"/>
        <v>3670.7999999999997</v>
      </c>
      <c r="F85" s="1026">
        <f t="shared" si="49"/>
        <v>611.79999999999973</v>
      </c>
      <c r="G85" s="1026">
        <f t="shared" si="46"/>
        <v>4458.3999999999996</v>
      </c>
      <c r="H85" s="1026">
        <f t="shared" si="50"/>
        <v>1399.3999999999996</v>
      </c>
      <c r="I85" s="1028">
        <f>SUM(G85-D85)/D85</f>
        <v>0.4574697613599214</v>
      </c>
      <c r="J85" s="1026">
        <f>SUM(H85-F85)</f>
        <v>787.59999999999991</v>
      </c>
      <c r="K85" s="1086"/>
      <c r="L85" s="1086"/>
      <c r="M85" s="1138">
        <f>SUM(M83)</f>
        <v>497</v>
      </c>
      <c r="N85" s="1087">
        <f>SUM(N83)</f>
        <v>565</v>
      </c>
      <c r="O85" s="1088">
        <f t="shared" si="51"/>
        <v>968.8</v>
      </c>
      <c r="P85" s="1087">
        <f t="shared" ref="P85:P88" si="52">$P$84</f>
        <v>1229.8</v>
      </c>
      <c r="Q85" s="1087">
        <f>SUM(Q29)</f>
        <v>1197.8</v>
      </c>
      <c r="R85" s="1087"/>
      <c r="S85" s="1087"/>
      <c r="T85" s="1089"/>
      <c r="U85" s="1090"/>
      <c r="V85" s="1090"/>
      <c r="W85" s="1090"/>
      <c r="X85" s="1090"/>
      <c r="Y85" s="1091"/>
      <c r="Z85" s="1092"/>
      <c r="AA85" s="1093"/>
      <c r="AB85" s="1094"/>
    </row>
    <row r="86" spans="1:28" ht="15" customHeight="1" x14ac:dyDescent="0.2">
      <c r="A86" s="1068" t="s">
        <v>97</v>
      </c>
      <c r="B86" s="1023">
        <f>SUM(M30)</f>
        <v>1510</v>
      </c>
      <c r="C86" s="1023">
        <f>SUM(R47)</f>
        <v>4487</v>
      </c>
      <c r="D86" s="1023">
        <f t="shared" si="47"/>
        <v>2977</v>
      </c>
      <c r="E86" s="1024">
        <f t="shared" si="48"/>
        <v>3572.4</v>
      </c>
      <c r="F86" s="1023">
        <f t="shared" si="49"/>
        <v>595.40000000000009</v>
      </c>
      <c r="G86" s="1023">
        <f t="shared" si="46"/>
        <v>5276.5499999999993</v>
      </c>
      <c r="H86" s="1023">
        <f t="shared" si="50"/>
        <v>2299.5499999999993</v>
      </c>
      <c r="I86" s="1025">
        <f>SUM(G86-D86)/D86</f>
        <v>0.77243869667450427</v>
      </c>
      <c r="J86" s="1023">
        <f t="shared" ref="J86:J90" si="53">SUM(H86-F86)</f>
        <v>1704.1499999999992</v>
      </c>
      <c r="K86" s="1095"/>
      <c r="L86" s="1139"/>
      <c r="M86" s="1140"/>
      <c r="N86" s="1096">
        <f>SUM(N83)</f>
        <v>565</v>
      </c>
      <c r="O86" s="1097">
        <f t="shared" si="51"/>
        <v>968.8</v>
      </c>
      <c r="P86" s="1096">
        <f t="shared" si="52"/>
        <v>1229.8</v>
      </c>
      <c r="Q86" s="1096">
        <f t="shared" ref="Q86:Q89" si="54">$Q$85</f>
        <v>1197.8</v>
      </c>
      <c r="R86" s="1096">
        <f>SUM(R29)</f>
        <v>1315.15</v>
      </c>
      <c r="S86" s="1076"/>
      <c r="T86" s="1075"/>
      <c r="U86" s="1076"/>
      <c r="V86" s="1098"/>
      <c r="W86" s="1098"/>
      <c r="X86" s="1098"/>
      <c r="Y86" s="1099"/>
      <c r="Z86" s="1083"/>
      <c r="AA86" s="1077"/>
      <c r="AB86" s="1084"/>
    </row>
    <row r="87" spans="1:28" ht="15" customHeight="1" x14ac:dyDescent="0.2">
      <c r="A87" s="684" t="s">
        <v>98</v>
      </c>
      <c r="B87" s="686">
        <f>SUM(N30)</f>
        <v>2075</v>
      </c>
      <c r="C87" s="686">
        <f>SUM(S47)</f>
        <v>4902</v>
      </c>
      <c r="D87" s="686">
        <f t="shared" si="47"/>
        <v>2827</v>
      </c>
      <c r="E87" s="1024">
        <f t="shared" si="48"/>
        <v>3392.4</v>
      </c>
      <c r="F87" s="1023">
        <f t="shared" si="49"/>
        <v>565.40000000000009</v>
      </c>
      <c r="G87" s="1023">
        <f t="shared" si="46"/>
        <v>5913.5499999999993</v>
      </c>
      <c r="H87" s="1023">
        <f t="shared" si="50"/>
        <v>3086.5499999999993</v>
      </c>
      <c r="I87" s="1025">
        <f>SUM(G87-D87)/D87</f>
        <v>1.0918111071807568</v>
      </c>
      <c r="J87" s="1023">
        <f t="shared" si="53"/>
        <v>2521.1499999999992</v>
      </c>
      <c r="K87" s="1095"/>
      <c r="L87" s="1106"/>
      <c r="M87" s="1100"/>
      <c r="N87" s="1101"/>
      <c r="O87" s="1081">
        <f t="shared" si="51"/>
        <v>968.8</v>
      </c>
      <c r="P87" s="1096">
        <f t="shared" si="52"/>
        <v>1229.8</v>
      </c>
      <c r="Q87" s="1102">
        <f t="shared" si="54"/>
        <v>1197.8</v>
      </c>
      <c r="R87" s="1102">
        <f t="shared" ref="R87:R90" si="55">$R$86</f>
        <v>1315.15</v>
      </c>
      <c r="S87" s="1102">
        <f>SUM(S29)</f>
        <v>1202</v>
      </c>
      <c r="T87" s="1103"/>
      <c r="U87" s="1045"/>
      <c r="V87" s="1104"/>
      <c r="W87" s="1104"/>
      <c r="X87" s="1104"/>
      <c r="Y87" s="1105"/>
      <c r="Z87" s="1078"/>
      <c r="AA87" s="1079"/>
      <c r="AB87" s="1080"/>
    </row>
    <row r="88" spans="1:28" ht="15" customHeight="1" x14ac:dyDescent="0.2">
      <c r="A88" s="684" t="s">
        <v>99</v>
      </c>
      <c r="B88" s="748">
        <f>SUM(O30)</f>
        <v>3043.8</v>
      </c>
      <c r="C88" s="686">
        <f>SUM(T47)</f>
        <v>5317</v>
      </c>
      <c r="D88" s="686">
        <f t="shared" si="47"/>
        <v>2273.1999999999998</v>
      </c>
      <c r="E88" s="1023">
        <f>SUM(D88*1.05)</f>
        <v>2386.86</v>
      </c>
      <c r="F88" s="1023">
        <f t="shared" si="49"/>
        <v>113.66000000000031</v>
      </c>
      <c r="G88" s="1023">
        <f t="shared" si="46"/>
        <v>5949.75</v>
      </c>
      <c r="H88" s="1023">
        <f t="shared" si="50"/>
        <v>3676.55</v>
      </c>
      <c r="I88" s="1025">
        <f>SUM(G88-D88)/D88</f>
        <v>1.6173455921168398</v>
      </c>
      <c r="J88" s="1023">
        <f t="shared" si="53"/>
        <v>3562.89</v>
      </c>
      <c r="K88" s="1095"/>
      <c r="L88" s="1106"/>
      <c r="M88" s="1106"/>
      <c r="N88" s="1107"/>
      <c r="O88" s="1108"/>
      <c r="P88" s="1096">
        <f t="shared" si="52"/>
        <v>1229.8</v>
      </c>
      <c r="Q88" s="1102">
        <f t="shared" si="54"/>
        <v>1197.8</v>
      </c>
      <c r="R88" s="1102">
        <f t="shared" si="55"/>
        <v>1315.15</v>
      </c>
      <c r="S88" s="1102">
        <f t="shared" ref="S88:S91" si="56">$S$87</f>
        <v>1202</v>
      </c>
      <c r="T88" s="1081">
        <f>SUM(T29)</f>
        <v>1005</v>
      </c>
      <c r="U88" s="1045"/>
      <c r="V88" s="1104"/>
      <c r="W88" s="1104"/>
      <c r="X88" s="1104"/>
      <c r="Y88" s="1105"/>
      <c r="Z88" s="1078"/>
      <c r="AA88" s="1079"/>
      <c r="AB88" s="1080"/>
    </row>
    <row r="89" spans="1:28" ht="15" customHeight="1" x14ac:dyDescent="0.2">
      <c r="A89" s="684" t="s">
        <v>104</v>
      </c>
      <c r="B89" s="748">
        <f>SUM(P30)</f>
        <v>4273.6000000000004</v>
      </c>
      <c r="C89" s="686">
        <f>SUM(U47)</f>
        <v>5732</v>
      </c>
      <c r="D89" s="686">
        <f t="shared" si="47"/>
        <v>1458.3999999999996</v>
      </c>
      <c r="E89" s="1023">
        <f t="shared" ref="E89:E90" si="57">SUM(D89*1.05)</f>
        <v>1531.3199999999997</v>
      </c>
      <c r="F89" s="1023">
        <f t="shared" si="49"/>
        <v>72.920000000000073</v>
      </c>
      <c r="G89" s="1023">
        <f t="shared" si="46"/>
        <v>5556.95</v>
      </c>
      <c r="H89" s="1023">
        <f t="shared" si="50"/>
        <v>4098.55</v>
      </c>
      <c r="I89" s="1025">
        <f>SUM(G89-D89)/D89</f>
        <v>2.810305814591334</v>
      </c>
      <c r="J89" s="1023">
        <f t="shared" si="53"/>
        <v>4025.63</v>
      </c>
      <c r="K89" s="1095"/>
      <c r="L89" s="1106"/>
      <c r="M89" s="1106"/>
      <c r="N89" s="1107"/>
      <c r="O89" s="1108"/>
      <c r="P89" s="1109"/>
      <c r="Q89" s="1102">
        <f t="shared" si="54"/>
        <v>1197.8</v>
      </c>
      <c r="R89" s="1102">
        <f t="shared" si="55"/>
        <v>1315.15</v>
      </c>
      <c r="S89" s="1102">
        <f t="shared" si="56"/>
        <v>1202</v>
      </c>
      <c r="T89" s="1081">
        <f t="shared" ref="T89:T92" si="58">$T$88</f>
        <v>1005</v>
      </c>
      <c r="U89" s="1102">
        <f>SUM(U29)</f>
        <v>837</v>
      </c>
      <c r="V89" s="1104"/>
      <c r="W89" s="1104"/>
      <c r="X89" s="1104"/>
      <c r="Y89" s="1105"/>
      <c r="Z89" s="1078"/>
      <c r="AA89" s="1079"/>
      <c r="AB89" s="1080"/>
    </row>
    <row r="90" spans="1:28" ht="15" customHeight="1" x14ac:dyDescent="0.2">
      <c r="A90" s="684" t="s">
        <v>100</v>
      </c>
      <c r="B90" s="748">
        <f>SUM(Q30)</f>
        <v>5471.4000000000005</v>
      </c>
      <c r="C90" s="686">
        <f>SUM(V47)</f>
        <v>6147</v>
      </c>
      <c r="D90" s="686">
        <f t="shared" si="47"/>
        <v>675.59999999999945</v>
      </c>
      <c r="E90" s="1031">
        <f t="shared" si="57"/>
        <v>709.37999999999943</v>
      </c>
      <c r="F90" s="1030">
        <f t="shared" si="49"/>
        <v>33.779999999999973</v>
      </c>
      <c r="G90" s="1031">
        <f t="shared" ref="G90:G96" si="59">SUM(K90:AB90)</f>
        <v>4945.1499999999996</v>
      </c>
      <c r="H90" s="1031">
        <f t="shared" si="50"/>
        <v>4269.55</v>
      </c>
      <c r="I90" s="1033">
        <f>SUM(G90-D90)/D90</f>
        <v>6.3196417998815919</v>
      </c>
      <c r="J90" s="1031">
        <f t="shared" si="53"/>
        <v>4235.7700000000004</v>
      </c>
      <c r="K90" s="1095"/>
      <c r="L90" s="1106"/>
      <c r="M90" s="1106"/>
      <c r="N90" s="1107"/>
      <c r="O90" s="1108"/>
      <c r="P90" s="1110"/>
      <c r="Q90" s="1104"/>
      <c r="R90" s="1102">
        <f t="shared" si="55"/>
        <v>1315.15</v>
      </c>
      <c r="S90" s="1102">
        <f t="shared" si="56"/>
        <v>1202</v>
      </c>
      <c r="T90" s="1081">
        <f t="shared" si="58"/>
        <v>1005</v>
      </c>
      <c r="U90" s="1102">
        <f t="shared" ref="U90:U93" si="60">$U$89</f>
        <v>837</v>
      </c>
      <c r="V90" s="1102">
        <f>SUM(V29)</f>
        <v>586</v>
      </c>
      <c r="W90" s="1045"/>
      <c r="X90" s="1045"/>
      <c r="Y90" s="1079"/>
      <c r="Z90" s="1078"/>
      <c r="AA90" s="1079"/>
      <c r="AB90" s="1080"/>
    </row>
    <row r="91" spans="1:28" ht="15" customHeight="1" x14ac:dyDescent="0.2">
      <c r="A91" s="684" t="s">
        <v>101</v>
      </c>
      <c r="B91" s="748">
        <f>SUM(R30)</f>
        <v>6786.5500000000011</v>
      </c>
      <c r="C91" s="686">
        <f>SUM(W47)</f>
        <v>6562</v>
      </c>
      <c r="D91" s="686">
        <f t="shared" si="47"/>
        <v>-224.55000000000109</v>
      </c>
      <c r="E91" s="1016" t="s">
        <v>614</v>
      </c>
      <c r="F91" s="1017"/>
      <c r="G91" s="1017"/>
      <c r="H91" s="1017"/>
      <c r="I91" s="1017"/>
      <c r="J91" s="1018"/>
      <c r="K91" s="1095"/>
      <c r="L91" s="1106"/>
      <c r="M91" s="1106"/>
      <c r="N91" s="1107"/>
      <c r="O91" s="1108"/>
      <c r="P91" s="1110"/>
      <c r="Q91" s="1104"/>
      <c r="R91" s="1045"/>
      <c r="S91" s="1102">
        <f t="shared" si="56"/>
        <v>1202</v>
      </c>
      <c r="T91" s="1081">
        <f t="shared" si="58"/>
        <v>1005</v>
      </c>
      <c r="U91" s="1102">
        <f t="shared" si="60"/>
        <v>837</v>
      </c>
      <c r="V91" s="1102">
        <f t="shared" ref="V91:V93" si="61">$V$90</f>
        <v>586</v>
      </c>
      <c r="W91" s="1102">
        <f>SUM(W29)</f>
        <v>496</v>
      </c>
      <c r="X91" s="1045"/>
      <c r="Y91" s="1079"/>
      <c r="Z91" s="1078"/>
      <c r="AA91" s="1079"/>
      <c r="AB91" s="1080"/>
    </row>
    <row r="92" spans="1:28" ht="15" customHeight="1" x14ac:dyDescent="0.2">
      <c r="A92" s="684" t="s">
        <v>102</v>
      </c>
      <c r="B92" s="748">
        <f>SUM(S30)</f>
        <v>7988.5500000000011</v>
      </c>
      <c r="C92" s="686">
        <f>SUM(X47)</f>
        <v>6977</v>
      </c>
      <c r="D92" s="686">
        <f t="shared" si="47"/>
        <v>-1011.5500000000011</v>
      </c>
      <c r="E92" s="1016"/>
      <c r="F92" s="1017"/>
      <c r="G92" s="1017"/>
      <c r="H92" s="1017"/>
      <c r="I92" s="1017"/>
      <c r="J92" s="1018"/>
      <c r="K92" s="1095"/>
      <c r="L92" s="1106"/>
      <c r="M92" s="1106"/>
      <c r="N92" s="1107"/>
      <c r="O92" s="1108"/>
      <c r="P92" s="1110"/>
      <c r="Q92" s="1104"/>
      <c r="R92" s="1045"/>
      <c r="S92" s="1045"/>
      <c r="T92" s="1081">
        <f t="shared" si="58"/>
        <v>1005</v>
      </c>
      <c r="U92" s="1102">
        <f t="shared" si="60"/>
        <v>837</v>
      </c>
      <c r="V92" s="1102">
        <f t="shared" si="61"/>
        <v>586</v>
      </c>
      <c r="W92" s="1102">
        <f t="shared" ref="W92:W93" si="62">$W$91</f>
        <v>496</v>
      </c>
      <c r="X92" s="1102">
        <f>SUM(X29)</f>
        <v>496</v>
      </c>
      <c r="Y92" s="1079"/>
      <c r="Z92" s="1078"/>
      <c r="AA92" s="1079"/>
      <c r="AB92" s="1080"/>
    </row>
    <row r="93" spans="1:28" ht="15" customHeight="1" x14ac:dyDescent="0.2">
      <c r="A93" s="684" t="s">
        <v>103</v>
      </c>
      <c r="B93" s="748">
        <f>SUM(T30)</f>
        <v>8993.5500000000011</v>
      </c>
      <c r="C93" s="686">
        <f>SUM(Y47)</f>
        <v>7392</v>
      </c>
      <c r="D93" s="686">
        <f t="shared" si="47"/>
        <v>-1601.5500000000011</v>
      </c>
      <c r="E93" s="1016"/>
      <c r="F93" s="1017"/>
      <c r="G93" s="1017"/>
      <c r="H93" s="1017"/>
      <c r="I93" s="1017"/>
      <c r="J93" s="1018"/>
      <c r="K93" s="1099"/>
      <c r="L93" s="1111"/>
      <c r="M93" s="1111"/>
      <c r="N93" s="1112"/>
      <c r="O93" s="1113"/>
      <c r="P93" s="1114"/>
      <c r="Q93" s="1115"/>
      <c r="R93" s="1115"/>
      <c r="S93" s="1115"/>
      <c r="T93" s="1116"/>
      <c r="U93" s="1117">
        <f t="shared" si="60"/>
        <v>837</v>
      </c>
      <c r="V93" s="1117">
        <f t="shared" si="61"/>
        <v>586</v>
      </c>
      <c r="W93" s="1117">
        <f t="shared" si="62"/>
        <v>496</v>
      </c>
      <c r="X93" s="1117">
        <f>$X$92</f>
        <v>496</v>
      </c>
      <c r="Y93" s="1117">
        <f>SUM(Y29)</f>
        <v>388</v>
      </c>
      <c r="Z93" s="1078"/>
      <c r="AA93" s="1079"/>
      <c r="AB93" s="1080"/>
    </row>
    <row r="94" spans="1:28" ht="15" customHeight="1" x14ac:dyDescent="0.2">
      <c r="A94" s="778" t="s">
        <v>178</v>
      </c>
      <c r="B94" s="780">
        <f>SUM(U30)</f>
        <v>9830.5500000000011</v>
      </c>
      <c r="C94" s="693">
        <f>SUM(Z47)</f>
        <v>7807</v>
      </c>
      <c r="D94" s="686">
        <f t="shared" si="47"/>
        <v>-2023.5500000000011</v>
      </c>
      <c r="E94" s="1016"/>
      <c r="F94" s="1017"/>
      <c r="G94" s="1017"/>
      <c r="H94" s="1017"/>
      <c r="I94" s="1017"/>
      <c r="J94" s="1018"/>
      <c r="K94" s="1099"/>
      <c r="L94" s="1111"/>
      <c r="M94" s="1111"/>
      <c r="N94" s="1112"/>
      <c r="O94" s="1113"/>
      <c r="P94" s="1114"/>
      <c r="Q94" s="1115"/>
      <c r="R94" s="1115"/>
      <c r="S94" s="1115"/>
      <c r="T94" s="1116"/>
      <c r="U94" s="1118"/>
      <c r="V94" s="1117">
        <f>SUM(V90)</f>
        <v>586</v>
      </c>
      <c r="W94" s="1117">
        <f>SUM(W92)</f>
        <v>496</v>
      </c>
      <c r="X94" s="1117">
        <f t="shared" ref="X94:X96" si="63">$X$92</f>
        <v>496</v>
      </c>
      <c r="Y94" s="1117">
        <f>SUM(Y93)</f>
        <v>388</v>
      </c>
      <c r="Z94" s="1119">
        <f>SUM(Z29)</f>
        <v>382</v>
      </c>
      <c r="AA94" s="1079"/>
      <c r="AB94" s="1080"/>
    </row>
    <row r="95" spans="1:28" ht="15" customHeight="1" x14ac:dyDescent="0.2">
      <c r="A95" s="778" t="s">
        <v>179</v>
      </c>
      <c r="B95" s="780">
        <f>SUM(V30)</f>
        <v>10416.550000000001</v>
      </c>
      <c r="C95" s="693">
        <f>SUM(AA47)</f>
        <v>8222</v>
      </c>
      <c r="D95" s="686">
        <f t="shared" si="47"/>
        <v>-2194.5500000000011</v>
      </c>
      <c r="E95" s="1016"/>
      <c r="F95" s="1017"/>
      <c r="G95" s="1017"/>
      <c r="H95" s="1017"/>
      <c r="I95" s="1017"/>
      <c r="J95" s="1018"/>
      <c r="K95" s="1099"/>
      <c r="L95" s="1111"/>
      <c r="M95" s="1111"/>
      <c r="N95" s="1112"/>
      <c r="O95" s="1113"/>
      <c r="P95" s="1114"/>
      <c r="Q95" s="1115"/>
      <c r="R95" s="1115"/>
      <c r="S95" s="1115"/>
      <c r="T95" s="1116"/>
      <c r="U95" s="1118"/>
      <c r="V95" s="1118"/>
      <c r="W95" s="1117">
        <f>SUM(W91)</f>
        <v>496</v>
      </c>
      <c r="X95" s="1117">
        <f t="shared" si="63"/>
        <v>496</v>
      </c>
      <c r="Y95" s="1117">
        <f>SUM(Y29)</f>
        <v>388</v>
      </c>
      <c r="Z95" s="1119">
        <f>SUM(Z94)</f>
        <v>382</v>
      </c>
      <c r="AA95" s="1120">
        <f>SUM(AA29)</f>
        <v>353</v>
      </c>
      <c r="AB95" s="1080"/>
    </row>
    <row r="96" spans="1:28" ht="15" customHeight="1" x14ac:dyDescent="0.2">
      <c r="A96" s="1141" t="s">
        <v>180</v>
      </c>
      <c r="B96" s="1030">
        <f>SUM(X30)</f>
        <v>11408.550000000001</v>
      </c>
      <c r="C96" s="824">
        <f>SUM(AB47)</f>
        <v>8637</v>
      </c>
      <c r="D96" s="1030">
        <f t="shared" si="47"/>
        <v>-2771.5500000000011</v>
      </c>
      <c r="E96" s="1019"/>
      <c r="F96" s="1020"/>
      <c r="G96" s="1020"/>
      <c r="H96" s="1020"/>
      <c r="I96" s="1020"/>
      <c r="J96" s="1021"/>
      <c r="K96" s="1122"/>
      <c r="L96" s="1123"/>
      <c r="M96" s="1123"/>
      <c r="N96" s="1124"/>
      <c r="O96" s="1125"/>
      <c r="P96" s="1126"/>
      <c r="Q96" s="1127"/>
      <c r="R96" s="1127"/>
      <c r="S96" s="1127"/>
      <c r="T96" s="1128"/>
      <c r="U96" s="1129"/>
      <c r="V96" s="1129"/>
      <c r="W96" s="1129"/>
      <c r="X96" s="1130">
        <f t="shared" si="63"/>
        <v>496</v>
      </c>
      <c r="Y96" s="1130">
        <f>SUM(Y93)</f>
        <v>388</v>
      </c>
      <c r="Z96" s="1131">
        <f>SUM(Z94)</f>
        <v>382</v>
      </c>
      <c r="AA96" s="1132">
        <f>SUM(AA95)</f>
        <v>353</v>
      </c>
      <c r="AB96" s="1133">
        <f>SUM(X96:AA96)</f>
        <v>1619</v>
      </c>
    </row>
    <row r="97" spans="2:25" s="1079" customFormat="1" ht="15.95" customHeight="1" x14ac:dyDescent="0.2">
      <c r="B97" s="728"/>
      <c r="C97" s="728"/>
      <c r="D97" s="728"/>
      <c r="E97" s="728"/>
      <c r="F97" s="728"/>
      <c r="G97" s="728"/>
      <c r="H97" s="728"/>
      <c r="I97" s="728"/>
      <c r="J97" s="728"/>
      <c r="K97" s="1099"/>
      <c r="L97" s="1099"/>
      <c r="M97" s="1099"/>
      <c r="N97" s="1105"/>
      <c r="O97" s="1099"/>
      <c r="P97" s="1099"/>
      <c r="Q97" s="1105"/>
      <c r="R97" s="1105"/>
      <c r="S97" s="1105"/>
      <c r="T97" s="1105"/>
      <c r="U97" s="1105"/>
      <c r="V97" s="1105"/>
      <c r="W97" s="1105"/>
      <c r="X97" s="1105"/>
      <c r="Y97" s="1105"/>
    </row>
  </sheetData>
  <mergeCells count="4">
    <mergeCell ref="M1:Q1"/>
    <mergeCell ref="E2:J2"/>
    <mergeCell ref="D58:J64"/>
    <mergeCell ref="E91:J96"/>
  </mergeCells>
  <pageMargins left="0.31496062992125984" right="0.31496062992125984" top="0.74803149606299213" bottom="0.74803149606299213" header="0.31496062992125984" footer="0.31496062992125984"/>
  <pageSetup paperSize="8" fitToWidth="0" fitToHeight="0" orientation="landscape" r:id="rId1"/>
  <ignoredErrors>
    <ignoredError sqref="E54:E57 E67:E73 E83 E74:E8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zoomScalePageLayoutView="40" workbookViewId="0">
      <selection activeCell="W31" sqref="W31"/>
    </sheetView>
  </sheetViews>
  <sheetFormatPr defaultRowHeight="12.75" x14ac:dyDescent="0.2"/>
  <sheetData/>
  <pageMargins left="0.7" right="0.7" top="0.75" bottom="0.75" header="0.3" footer="0.3"/>
  <pageSetup paperSize="8" orientation="landscape" r:id="rId1"/>
  <headerFooter>
    <oddHeader>&amp;C&amp;"Segoe UI,Bold"&amp;16Market, Affordable  and Total Housing Trajectories 2011-29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Bath </vt:lpstr>
      <vt:lpstr>Keynsham </vt:lpstr>
      <vt:lpstr>Somer Valley</vt:lpstr>
      <vt:lpstr>Rural Areas</vt:lpstr>
      <vt:lpstr>SE Bristol</vt:lpstr>
      <vt:lpstr>Totals &amp; 5yr Supply</vt:lpstr>
      <vt:lpstr>Graphs</vt:lpstr>
    </vt:vector>
  </TitlesOfParts>
  <Company>Bath &amp; North East Somerset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Walker</dc:creator>
  <cp:lastModifiedBy>Walker</cp:lastModifiedBy>
  <cp:lastPrinted>2013-02-25T11:46:53Z</cp:lastPrinted>
  <dcterms:created xsi:type="dcterms:W3CDTF">2009-09-08T14:25:29Z</dcterms:created>
  <dcterms:modified xsi:type="dcterms:W3CDTF">2013-06-12T14:35:25Z</dcterms:modified>
</cp:coreProperties>
</file>