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0" yWindow="45" windowWidth="6915" windowHeight="6165"/>
  </bookViews>
  <sheets>
    <sheet name="Bath " sheetId="1" r:id="rId1"/>
    <sheet name="Keynsham " sheetId="8" r:id="rId2"/>
    <sheet name="Somer Valley" sheetId="14" r:id="rId3"/>
    <sheet name="Rural Areas" sheetId="10" r:id="rId4"/>
    <sheet name="SE Bristol" sheetId="20" r:id="rId5"/>
    <sheet name="5yr Dissagg Frontloaded" sheetId="17" r:id="rId6"/>
    <sheet name="5 yr Dissagg Spread" sheetId="23" r:id="rId7"/>
    <sheet name="5 yr Total Planned Provision" sheetId="24" r:id="rId8"/>
    <sheet name="Frontloaded Graphs" sheetId="21" r:id="rId9"/>
    <sheet name="Sheet1" sheetId="25" r:id="rId10"/>
  </sheets>
  <calcPr calcId="144525"/>
</workbook>
</file>

<file path=xl/calcChain.xml><?xml version="1.0" encoding="utf-8"?>
<calcChain xmlns="http://schemas.openxmlformats.org/spreadsheetml/2006/main">
  <c r="J35" i="14" l="1"/>
  <c r="K35" i="14"/>
  <c r="L35" i="14"/>
  <c r="M35" i="14"/>
  <c r="I35" i="14"/>
  <c r="Y35" i="14" s="1"/>
  <c r="Z35" i="14" s="1"/>
  <c r="Z3" i="14"/>
  <c r="Z4" i="14"/>
  <c r="Z9" i="14"/>
  <c r="Z10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9" i="14"/>
  <c r="Z30" i="14"/>
  <c r="Z31" i="14"/>
  <c r="Z32" i="14"/>
  <c r="Z33" i="14"/>
  <c r="Z34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53" i="14"/>
  <c r="Z54" i="14"/>
  <c r="Z55" i="14"/>
  <c r="Z56" i="14"/>
  <c r="Z57" i="14"/>
  <c r="Z58" i="14"/>
  <c r="Z59" i="14"/>
  <c r="Z60" i="14"/>
  <c r="Z61" i="14"/>
  <c r="Z62" i="14"/>
  <c r="Z63" i="14"/>
  <c r="Z64" i="14"/>
  <c r="Z65" i="14"/>
  <c r="Z66" i="14"/>
  <c r="Z67" i="14"/>
  <c r="Z68" i="14"/>
  <c r="Z69" i="14"/>
  <c r="Z70" i="14"/>
  <c r="Z71" i="14"/>
  <c r="Z72" i="14"/>
  <c r="Z73" i="14"/>
  <c r="Z74" i="14"/>
  <c r="Z75" i="14"/>
  <c r="Z76" i="14"/>
  <c r="Z77" i="14"/>
  <c r="Z78" i="14"/>
  <c r="Z79" i="14"/>
  <c r="Z80" i="14"/>
  <c r="Z81" i="14"/>
  <c r="Z82" i="14"/>
  <c r="Z83" i="14"/>
  <c r="Z84" i="14"/>
  <c r="Z85" i="14"/>
  <c r="Z86" i="14"/>
  <c r="Z87" i="14"/>
  <c r="Z88" i="14"/>
  <c r="Z89" i="14"/>
  <c r="Z90" i="14"/>
  <c r="Z91" i="14"/>
  <c r="Z92" i="14"/>
  <c r="Z93" i="14"/>
  <c r="Z94" i="14"/>
  <c r="Z95" i="14"/>
  <c r="Z96" i="14"/>
  <c r="Z97" i="14"/>
  <c r="Z98" i="14"/>
  <c r="Z99" i="14"/>
  <c r="Z100" i="14"/>
  <c r="Z101" i="14"/>
  <c r="Z102" i="14"/>
  <c r="Z103" i="14"/>
  <c r="Z104" i="14"/>
  <c r="Z105" i="14"/>
  <c r="Z106" i="14"/>
  <c r="Z107" i="14"/>
  <c r="Z108" i="14"/>
  <c r="Z109" i="14"/>
  <c r="Z110" i="14"/>
  <c r="Z111" i="14"/>
  <c r="Z112" i="14"/>
  <c r="Z113" i="14"/>
  <c r="Z114" i="14"/>
  <c r="Z115" i="14"/>
  <c r="Z116" i="14"/>
  <c r="Z117" i="14"/>
  <c r="Z118" i="14"/>
  <c r="Z119" i="14"/>
  <c r="Z120" i="14"/>
  <c r="Z121" i="14"/>
  <c r="Z122" i="14"/>
  <c r="Z123" i="14"/>
  <c r="Z124" i="14"/>
  <c r="Z125" i="14"/>
  <c r="Z126" i="14"/>
  <c r="Z127" i="14"/>
  <c r="Z128" i="14"/>
  <c r="Z129" i="14"/>
  <c r="Z130" i="14"/>
  <c r="Z131" i="14"/>
  <c r="Z132" i="14"/>
  <c r="Z133" i="14"/>
  <c r="Z134" i="14"/>
  <c r="Z135" i="14"/>
  <c r="Y3" i="14"/>
  <c r="Y4" i="14"/>
  <c r="Y9" i="14"/>
  <c r="Y10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8" i="14"/>
  <c r="Z28" i="14" s="1"/>
  <c r="Y29" i="14"/>
  <c r="Y30" i="14"/>
  <c r="Y31" i="14"/>
  <c r="Y32" i="14"/>
  <c r="Y33" i="14"/>
  <c r="Y34" i="14"/>
  <c r="Y36" i="14"/>
  <c r="Z36" i="14" s="1"/>
  <c r="Y37" i="14"/>
  <c r="Z37" i="14" s="1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100" i="14"/>
  <c r="Y101" i="14"/>
  <c r="Y102" i="14"/>
  <c r="Y103" i="14"/>
  <c r="Y104" i="14"/>
  <c r="Y105" i="14"/>
  <c r="Y106" i="14"/>
  <c r="Y107" i="14"/>
  <c r="Y108" i="14"/>
  <c r="Y109" i="14"/>
  <c r="Y110" i="14"/>
  <c r="Y111" i="14"/>
  <c r="Y112" i="14"/>
  <c r="Y113" i="14"/>
  <c r="Y114" i="14"/>
  <c r="Y115" i="14"/>
  <c r="Y116" i="14"/>
  <c r="Y117" i="14"/>
  <c r="Y118" i="14"/>
  <c r="Y119" i="14"/>
  <c r="Y120" i="14"/>
  <c r="Y121" i="14"/>
  <c r="Y122" i="14"/>
  <c r="Y123" i="14"/>
  <c r="Y124" i="14"/>
  <c r="Y125" i="14"/>
  <c r="Y126" i="14"/>
  <c r="Y127" i="14"/>
  <c r="Y128" i="14"/>
  <c r="Y129" i="14"/>
  <c r="Y130" i="14"/>
  <c r="Y131" i="14"/>
  <c r="Y132" i="14"/>
  <c r="Y133" i="14"/>
  <c r="Y134" i="14"/>
  <c r="Y135" i="14"/>
  <c r="Z3" i="8"/>
  <c r="Z4" i="8"/>
  <c r="Z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Y5" i="8"/>
  <c r="Y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D5" i="1" l="1"/>
  <c r="Q4" i="1"/>
  <c r="E4" i="1"/>
  <c r="F4" i="1"/>
  <c r="G4" i="1"/>
  <c r="H4" i="1"/>
  <c r="I4" i="1"/>
  <c r="J4" i="1"/>
  <c r="K4" i="1"/>
  <c r="L4" i="1"/>
  <c r="M4" i="1"/>
  <c r="N4" i="1"/>
  <c r="O4" i="1"/>
  <c r="P4" i="1"/>
  <c r="R4" i="1"/>
  <c r="S4" i="1"/>
  <c r="T4" i="1"/>
  <c r="U4" i="1"/>
  <c r="V4" i="1"/>
  <c r="D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B38" i="17" l="1"/>
  <c r="G9" i="1" l="1"/>
  <c r="G27" i="14"/>
  <c r="H27" i="14"/>
  <c r="Y27" i="14" s="1"/>
  <c r="Z27" i="14" s="1"/>
  <c r="K97" i="1" l="1"/>
  <c r="K96" i="1" s="1"/>
  <c r="L97" i="1"/>
  <c r="L96" i="1" s="1"/>
  <c r="M97" i="1"/>
  <c r="M96" i="1" s="1"/>
  <c r="N97" i="1"/>
  <c r="N96" i="1" s="1"/>
  <c r="O97" i="1"/>
  <c r="O96" i="1" s="1"/>
  <c r="P97" i="1"/>
  <c r="P96" i="1" s="1"/>
  <c r="Q97" i="1"/>
  <c r="Q96" i="1" s="1"/>
  <c r="R97" i="1"/>
  <c r="R96" i="1" s="1"/>
  <c r="J97" i="1"/>
  <c r="J96" i="1" s="1"/>
  <c r="J13" i="8"/>
  <c r="K13" i="8"/>
  <c r="L13" i="8"/>
  <c r="M13" i="8"/>
  <c r="N13" i="8"/>
  <c r="I13" i="8"/>
  <c r="E96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E95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R95" i="14"/>
  <c r="S95" i="14"/>
  <c r="T95" i="14"/>
  <c r="U95" i="14"/>
  <c r="V95" i="14"/>
  <c r="J114" i="14"/>
  <c r="D78" i="1"/>
  <c r="E5" i="10" l="1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E12" i="10"/>
  <c r="F12" i="10"/>
  <c r="G12" i="10"/>
  <c r="K12" i="10"/>
  <c r="L12" i="10"/>
  <c r="M12" i="10"/>
  <c r="N12" i="10"/>
  <c r="B41" i="23"/>
  <c r="C50" i="23"/>
  <c r="G47" i="23"/>
  <c r="F47" i="23"/>
  <c r="E47" i="23"/>
  <c r="D47" i="23"/>
  <c r="C47" i="23"/>
  <c r="T46" i="23"/>
  <c r="T48" i="23" s="1"/>
  <c r="S46" i="23"/>
  <c r="S48" i="23" s="1"/>
  <c r="R46" i="23"/>
  <c r="R48" i="23" s="1"/>
  <c r="Q46" i="23"/>
  <c r="Q48" i="23" s="1"/>
  <c r="P46" i="23"/>
  <c r="P48" i="23" s="1"/>
  <c r="O46" i="23"/>
  <c r="O48" i="23" s="1"/>
  <c r="N46" i="23"/>
  <c r="N48" i="23" s="1"/>
  <c r="M46" i="23"/>
  <c r="M48" i="23" s="1"/>
  <c r="L46" i="23"/>
  <c r="L48" i="23" s="1"/>
  <c r="K46" i="23"/>
  <c r="K48" i="23" s="1"/>
  <c r="J46" i="23"/>
  <c r="J48" i="23" s="1"/>
  <c r="I46" i="23"/>
  <c r="I48" i="23" s="1"/>
  <c r="H46" i="23"/>
  <c r="H48" i="23" s="1"/>
  <c r="G46" i="23"/>
  <c r="G48" i="23" s="1"/>
  <c r="F46" i="23"/>
  <c r="F48" i="23" s="1"/>
  <c r="E46" i="23"/>
  <c r="E48" i="23" s="1"/>
  <c r="D46" i="23"/>
  <c r="D48" i="23" s="1"/>
  <c r="C46" i="23"/>
  <c r="C48" i="23" s="1"/>
  <c r="C49" i="23" s="1"/>
  <c r="D49" i="23" s="1"/>
  <c r="E49" i="23" s="1"/>
  <c r="F49" i="23" s="1"/>
  <c r="G49" i="23" s="1"/>
  <c r="H49" i="23" s="1"/>
  <c r="I49" i="23" s="1"/>
  <c r="J49" i="23" s="1"/>
  <c r="K49" i="23" s="1"/>
  <c r="L49" i="23" s="1"/>
  <c r="M49" i="23" s="1"/>
  <c r="B46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C43" i="23" s="1"/>
  <c r="B42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C37" i="23" s="1"/>
  <c r="B35" i="23"/>
  <c r="B47" i="23" s="1"/>
  <c r="F19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T3" i="23"/>
  <c r="S3" i="23"/>
  <c r="R3" i="23"/>
  <c r="Q3" i="23"/>
  <c r="F3" i="23"/>
  <c r="E3" i="23"/>
  <c r="D3" i="23"/>
  <c r="C4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B48" i="17"/>
  <c r="G49" i="17"/>
  <c r="F49" i="17"/>
  <c r="E49" i="17"/>
  <c r="D49" i="17"/>
  <c r="C49" i="17"/>
  <c r="T48" i="17"/>
  <c r="T50" i="17" s="1"/>
  <c r="S48" i="17"/>
  <c r="S50" i="17" s="1"/>
  <c r="R48" i="17"/>
  <c r="R50" i="17" s="1"/>
  <c r="Q48" i="17"/>
  <c r="Q50" i="17" s="1"/>
  <c r="P48" i="17"/>
  <c r="P50" i="17" s="1"/>
  <c r="O48" i="17"/>
  <c r="O50" i="17" s="1"/>
  <c r="N48" i="17"/>
  <c r="N50" i="17" s="1"/>
  <c r="M48" i="17"/>
  <c r="M50" i="17" s="1"/>
  <c r="L48" i="17"/>
  <c r="L50" i="17" s="1"/>
  <c r="K48" i="17"/>
  <c r="K50" i="17" s="1"/>
  <c r="J48" i="17"/>
  <c r="J50" i="17" s="1"/>
  <c r="I48" i="17"/>
  <c r="I50" i="17" s="1"/>
  <c r="H48" i="17"/>
  <c r="H50" i="17" s="1"/>
  <c r="G48" i="17"/>
  <c r="G50" i="17" s="1"/>
  <c r="F48" i="17"/>
  <c r="F50" i="17" s="1"/>
  <c r="E48" i="17"/>
  <c r="E50" i="17" s="1"/>
  <c r="D48" i="17"/>
  <c r="D50" i="17" s="1"/>
  <c r="C50" i="17"/>
  <c r="C51" i="17" s="1"/>
  <c r="D51" i="17" s="1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C45" i="17" s="1"/>
  <c r="B43" i="17"/>
  <c r="B44" i="17" s="1"/>
  <c r="C38" i="17"/>
  <c r="C39" i="17" s="1"/>
  <c r="D39" i="17" s="1"/>
  <c r="B37" i="17"/>
  <c r="B49" i="17" s="1"/>
  <c r="B36" i="23" l="1"/>
  <c r="D43" i="23"/>
  <c r="E43" i="23" s="1"/>
  <c r="F43" i="23" s="1"/>
  <c r="G43" i="23" s="1"/>
  <c r="D37" i="23"/>
  <c r="E37" i="23" s="1"/>
  <c r="F37" i="23" s="1"/>
  <c r="G37" i="23" s="1"/>
  <c r="W69" i="23"/>
  <c r="X69" i="23" s="1"/>
  <c r="Y69" i="23" s="1"/>
  <c r="Z69" i="23" s="1"/>
  <c r="H43" i="23"/>
  <c r="B48" i="23"/>
  <c r="M50" i="23"/>
  <c r="N49" i="23"/>
  <c r="E39" i="17"/>
  <c r="F39" i="17"/>
  <c r="G39" i="17"/>
  <c r="W55" i="17" s="1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D45" i="17"/>
  <c r="B50" i="17"/>
  <c r="E51" i="17"/>
  <c r="W53" i="23" l="1"/>
  <c r="X53" i="23" s="1"/>
  <c r="Y53" i="23" s="1"/>
  <c r="Z53" i="23" s="1"/>
  <c r="H37" i="23"/>
  <c r="N50" i="23"/>
  <c r="O49" i="23"/>
  <c r="W70" i="23"/>
  <c r="I43" i="23"/>
  <c r="F51" i="17"/>
  <c r="E45" i="17"/>
  <c r="W68" i="17"/>
  <c r="W67" i="17"/>
  <c r="W66" i="17"/>
  <c r="W65" i="17"/>
  <c r="W64" i="17"/>
  <c r="W63" i="17"/>
  <c r="W62" i="17"/>
  <c r="W61" i="17"/>
  <c r="W60" i="17"/>
  <c r="W59" i="17"/>
  <c r="W58" i="17"/>
  <c r="W57" i="17"/>
  <c r="W56" i="17"/>
  <c r="X55" i="17"/>
  <c r="Y55" i="17" s="1"/>
  <c r="W54" i="23" l="1"/>
  <c r="I37" i="23"/>
  <c r="W71" i="23"/>
  <c r="J43" i="23"/>
  <c r="O50" i="23"/>
  <c r="P49" i="23"/>
  <c r="Z55" i="17"/>
  <c r="F45" i="17"/>
  <c r="G51" i="17"/>
  <c r="W55" i="23" l="1"/>
  <c r="J37" i="23"/>
  <c r="P50" i="23"/>
  <c r="Q49" i="23"/>
  <c r="W72" i="23"/>
  <c r="K43" i="23"/>
  <c r="H51" i="17"/>
  <c r="G45" i="17"/>
  <c r="W71" i="17" s="1"/>
  <c r="X71" i="17" s="1"/>
  <c r="Y71" i="17" s="1"/>
  <c r="Z71" i="17" s="1"/>
  <c r="W56" i="23" l="1"/>
  <c r="K37" i="23"/>
  <c r="W73" i="23"/>
  <c r="L43" i="23"/>
  <c r="Q50" i="23"/>
  <c r="R49" i="23"/>
  <c r="H45" i="17"/>
  <c r="W72" i="17" s="1"/>
  <c r="I51" i="17"/>
  <c r="W57" i="23" l="1"/>
  <c r="L37" i="23"/>
  <c r="R50" i="23"/>
  <c r="S49" i="23"/>
  <c r="W74" i="23"/>
  <c r="M43" i="23"/>
  <c r="J51" i="17"/>
  <c r="I45" i="17"/>
  <c r="W73" i="17" s="1"/>
  <c r="W58" i="23" l="1"/>
  <c r="M37" i="23"/>
  <c r="W75" i="23"/>
  <c r="N43" i="23"/>
  <c r="S50" i="23"/>
  <c r="T49" i="23"/>
  <c r="T50" i="23" s="1"/>
  <c r="J45" i="17"/>
  <c r="W74" i="17" s="1"/>
  <c r="K51" i="17"/>
  <c r="W59" i="23" l="1"/>
  <c r="N37" i="23"/>
  <c r="W76" i="23"/>
  <c r="O43" i="23"/>
  <c r="L51" i="17"/>
  <c r="K45" i="17"/>
  <c r="W75" i="17" s="1"/>
  <c r="W60" i="23" l="1"/>
  <c r="O37" i="23"/>
  <c r="W77" i="23"/>
  <c r="P43" i="23"/>
  <c r="L45" i="17"/>
  <c r="W76" i="17" s="1"/>
  <c r="M51" i="17"/>
  <c r="W61" i="23" l="1"/>
  <c r="P37" i="23"/>
  <c r="W78" i="23"/>
  <c r="Q43" i="23"/>
  <c r="N51" i="17"/>
  <c r="M45" i="17"/>
  <c r="W77" i="17" s="1"/>
  <c r="W62" i="23" l="1"/>
  <c r="Q37" i="23"/>
  <c r="W79" i="23"/>
  <c r="R43" i="23"/>
  <c r="N45" i="17"/>
  <c r="W78" i="17" s="1"/>
  <c r="O51" i="17"/>
  <c r="W63" i="23" l="1"/>
  <c r="R37" i="23"/>
  <c r="W80" i="23"/>
  <c r="S43" i="23"/>
  <c r="P51" i="17"/>
  <c r="O45" i="17"/>
  <c r="W79" i="17" s="1"/>
  <c r="W64" i="23" l="1"/>
  <c r="S37" i="23"/>
  <c r="W81" i="23"/>
  <c r="T43" i="23"/>
  <c r="W82" i="23" s="1"/>
  <c r="P45" i="17"/>
  <c r="W80" i="17" s="1"/>
  <c r="Q51" i="17"/>
  <c r="W65" i="23" l="1"/>
  <c r="T37" i="23"/>
  <c r="R51" i="17"/>
  <c r="Q45" i="17"/>
  <c r="W81" i="17" s="1"/>
  <c r="W66" i="23" l="1"/>
  <c r="R45" i="17"/>
  <c r="W82" i="17" s="1"/>
  <c r="S51" i="17"/>
  <c r="T51" i="17" l="1"/>
  <c r="S45" i="17"/>
  <c r="W83" i="17" s="1"/>
  <c r="T45" i="17" l="1"/>
  <c r="W84" i="17" s="1"/>
  <c r="D97" i="1" l="1"/>
  <c r="D96" i="1" s="1"/>
  <c r="C4" i="23" l="1"/>
  <c r="D4" i="23"/>
  <c r="E4" i="23"/>
  <c r="F4" i="23"/>
  <c r="S4" i="23"/>
  <c r="T4" i="23"/>
  <c r="G78" i="1"/>
  <c r="H78" i="1"/>
  <c r="I78" i="1"/>
  <c r="J78" i="1"/>
  <c r="K78" i="1"/>
  <c r="K135" i="1" l="1"/>
  <c r="L135" i="1"/>
  <c r="J135" i="1"/>
  <c r="E11" i="14" l="1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Y11" i="14" l="1"/>
  <c r="Z11" i="14" s="1"/>
  <c r="K39" i="14"/>
  <c r="K56" i="8" l="1"/>
  <c r="K55" i="8" s="1"/>
  <c r="L56" i="8"/>
  <c r="L55" i="8" s="1"/>
  <c r="M56" i="8"/>
  <c r="M55" i="8" s="1"/>
  <c r="N56" i="8"/>
  <c r="N55" i="8" s="1"/>
  <c r="J11" i="20"/>
  <c r="J10" i="20" s="1"/>
  <c r="K11" i="20"/>
  <c r="K10" i="20" s="1"/>
  <c r="L11" i="20"/>
  <c r="L10" i="20" s="1"/>
  <c r="M11" i="20"/>
  <c r="M10" i="20" s="1"/>
  <c r="G6" i="1" l="1"/>
  <c r="E5" i="23" s="1"/>
  <c r="H6" i="1"/>
  <c r="F5" i="23" s="1"/>
  <c r="F6" i="1" l="1"/>
  <c r="D5" i="23" s="1"/>
  <c r="D56" i="8"/>
  <c r="D55" i="8" s="1"/>
  <c r="D180" i="1"/>
  <c r="D179" i="1" s="1"/>
  <c r="D184" i="1"/>
  <c r="D183" i="1" s="1"/>
  <c r="D60" i="8"/>
  <c r="D59" i="8" s="1"/>
  <c r="D11" i="20"/>
  <c r="E12" i="14"/>
  <c r="F12" i="14"/>
  <c r="G12" i="14"/>
  <c r="H12" i="14"/>
  <c r="I12" i="14"/>
  <c r="J12" i="14"/>
  <c r="J13" i="14" s="1"/>
  <c r="K12" i="14"/>
  <c r="K13" i="14" s="1"/>
  <c r="L12" i="14"/>
  <c r="L13" i="14" s="1"/>
  <c r="M12" i="14"/>
  <c r="M13" i="14" s="1"/>
  <c r="N12" i="14"/>
  <c r="O12" i="14"/>
  <c r="O13" i="14" s="1"/>
  <c r="P12" i="14"/>
  <c r="Q12" i="14"/>
  <c r="Q13" i="14" s="1"/>
  <c r="R12" i="14"/>
  <c r="S12" i="14"/>
  <c r="S13" i="14" s="1"/>
  <c r="T12" i="14"/>
  <c r="U12" i="14"/>
  <c r="U13" i="14" s="1"/>
  <c r="V12" i="14"/>
  <c r="E13" i="14"/>
  <c r="F13" i="14"/>
  <c r="G13" i="14"/>
  <c r="H13" i="14"/>
  <c r="N13" i="14"/>
  <c r="P13" i="14"/>
  <c r="R13" i="14"/>
  <c r="T13" i="14"/>
  <c r="V13" i="14"/>
  <c r="D87" i="14"/>
  <c r="I13" i="14" l="1"/>
  <c r="Y13" i="14" s="1"/>
  <c r="Y12" i="14"/>
  <c r="D10" i="20"/>
  <c r="B19" i="23" s="1"/>
  <c r="E5" i="8"/>
  <c r="C8" i="23" s="1"/>
  <c r="F5" i="8"/>
  <c r="D8" i="23" s="1"/>
  <c r="G5" i="8"/>
  <c r="E8" i="23" s="1"/>
  <c r="H5" i="8"/>
  <c r="F8" i="23" s="1"/>
  <c r="I5" i="8"/>
  <c r="G8" i="23" s="1"/>
  <c r="O5" i="8"/>
  <c r="M8" i="23" s="1"/>
  <c r="P5" i="8"/>
  <c r="N8" i="23" s="1"/>
  <c r="Q5" i="8"/>
  <c r="O8" i="23" s="1"/>
  <c r="R5" i="8"/>
  <c r="P8" i="23" s="1"/>
  <c r="S5" i="8"/>
  <c r="Q8" i="23" s="1"/>
  <c r="T5" i="8"/>
  <c r="R8" i="23" s="1"/>
  <c r="U5" i="8"/>
  <c r="S8" i="23" s="1"/>
  <c r="S26" i="23" s="1"/>
  <c r="S81" i="23" s="1"/>
  <c r="S82" i="23" s="1"/>
  <c r="V5" i="8"/>
  <c r="T8" i="23" s="1"/>
  <c r="T26" i="23" s="1"/>
  <c r="T82" i="23" s="1"/>
  <c r="E4" i="8"/>
  <c r="C7" i="23" s="1"/>
  <c r="F4" i="8"/>
  <c r="D7" i="23" s="1"/>
  <c r="G4" i="8"/>
  <c r="E7" i="23" s="1"/>
  <c r="H4" i="8"/>
  <c r="F7" i="23" s="1"/>
  <c r="P4" i="8"/>
  <c r="N7" i="23" s="1"/>
  <c r="Q4" i="8"/>
  <c r="O7" i="23" s="1"/>
  <c r="R4" i="8"/>
  <c r="P7" i="23" s="1"/>
  <c r="S4" i="8"/>
  <c r="Q7" i="23" s="1"/>
  <c r="T4" i="8"/>
  <c r="R7" i="23" s="1"/>
  <c r="U4" i="8"/>
  <c r="S7" i="23" s="1"/>
  <c r="V4" i="8"/>
  <c r="T7" i="23" s="1"/>
  <c r="K114" i="14" l="1"/>
  <c r="J101" i="1"/>
  <c r="K101" i="1"/>
  <c r="L101" i="1"/>
  <c r="M101" i="1"/>
  <c r="M100" i="1" s="1"/>
  <c r="N101" i="1"/>
  <c r="I101" i="1"/>
  <c r="I100" i="1" l="1"/>
  <c r="G3" i="23" s="1"/>
  <c r="G4" i="23"/>
  <c r="K100" i="1"/>
  <c r="I4" i="23"/>
  <c r="N100" i="1"/>
  <c r="L100" i="1"/>
  <c r="J4" i="23"/>
  <c r="J100" i="1"/>
  <c r="H4" i="23"/>
  <c r="I43" i="14" l="1"/>
  <c r="D43" i="14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E6" i="14"/>
  <c r="C12" i="23" s="1"/>
  <c r="F6" i="14"/>
  <c r="D12" i="23" s="1"/>
  <c r="G6" i="14"/>
  <c r="E12" i="23" s="1"/>
  <c r="H6" i="14"/>
  <c r="F12" i="23" s="1"/>
  <c r="I6" i="14"/>
  <c r="J6" i="14"/>
  <c r="H12" i="23" s="1"/>
  <c r="K6" i="14"/>
  <c r="I12" i="23" s="1"/>
  <c r="N6" i="14"/>
  <c r="L12" i="23" s="1"/>
  <c r="O6" i="14"/>
  <c r="M12" i="23" s="1"/>
  <c r="P6" i="14"/>
  <c r="Q6" i="14"/>
  <c r="R6" i="14"/>
  <c r="S6" i="14"/>
  <c r="T6" i="14"/>
  <c r="U6" i="14"/>
  <c r="V6" i="14"/>
  <c r="O5" i="14"/>
  <c r="M11" i="23" s="1"/>
  <c r="P5" i="14"/>
  <c r="N11" i="23" s="1"/>
  <c r="G12" i="23" l="1"/>
  <c r="V6" i="10"/>
  <c r="T15" i="23"/>
  <c r="T17" i="23" s="1"/>
  <c r="T6" i="10"/>
  <c r="R15" i="23"/>
  <c r="R17" i="23" s="1"/>
  <c r="R6" i="10"/>
  <c r="P15" i="23"/>
  <c r="P17" i="23" s="1"/>
  <c r="P6" i="10"/>
  <c r="N15" i="23"/>
  <c r="N17" i="23" s="1"/>
  <c r="N6" i="10"/>
  <c r="L15" i="23"/>
  <c r="L17" i="23" s="1"/>
  <c r="L6" i="10"/>
  <c r="J15" i="23"/>
  <c r="J17" i="23" s="1"/>
  <c r="J6" i="10"/>
  <c r="H15" i="23"/>
  <c r="H17" i="23" s="1"/>
  <c r="H6" i="10"/>
  <c r="F15" i="23"/>
  <c r="F17" i="23" s="1"/>
  <c r="F6" i="10"/>
  <c r="D15" i="23"/>
  <c r="D17" i="23" s="1"/>
  <c r="U6" i="10"/>
  <c r="S15" i="23"/>
  <c r="S17" i="23" s="1"/>
  <c r="S6" i="10"/>
  <c r="Q15" i="23"/>
  <c r="Q17" i="23" s="1"/>
  <c r="Q6" i="10"/>
  <c r="O15" i="23"/>
  <c r="O17" i="23" s="1"/>
  <c r="O6" i="10"/>
  <c r="M15" i="23"/>
  <c r="M17" i="23" s="1"/>
  <c r="M6" i="10"/>
  <c r="K15" i="23"/>
  <c r="K17" i="23" s="1"/>
  <c r="K6" i="10"/>
  <c r="I15" i="23"/>
  <c r="I17" i="23" s="1"/>
  <c r="I6" i="10"/>
  <c r="G15" i="23"/>
  <c r="G17" i="23" s="1"/>
  <c r="G6" i="10"/>
  <c r="E15" i="23"/>
  <c r="E17" i="23" s="1"/>
  <c r="E6" i="10"/>
  <c r="C15" i="23"/>
  <c r="C17" i="23" s="1"/>
  <c r="V97" i="14"/>
  <c r="V5" i="14"/>
  <c r="T11" i="23" s="1"/>
  <c r="T23" i="23" s="1"/>
  <c r="T97" i="14"/>
  <c r="T5" i="14"/>
  <c r="R11" i="23" s="1"/>
  <c r="R23" i="23" s="1"/>
  <c r="R97" i="14"/>
  <c r="R5" i="14"/>
  <c r="P11" i="23" s="1"/>
  <c r="G97" i="14"/>
  <c r="G5" i="14"/>
  <c r="E11" i="23" s="1"/>
  <c r="E97" i="14"/>
  <c r="E5" i="14"/>
  <c r="C11" i="23" s="1"/>
  <c r="U97" i="14"/>
  <c r="U5" i="14"/>
  <c r="S97" i="14"/>
  <c r="S5" i="14"/>
  <c r="Q97" i="14"/>
  <c r="Q5" i="14"/>
  <c r="H97" i="14"/>
  <c r="H5" i="14"/>
  <c r="F97" i="14"/>
  <c r="F5" i="14"/>
  <c r="O7" i="14"/>
  <c r="M13" i="23" s="1"/>
  <c r="M97" i="14"/>
  <c r="P97" i="14"/>
  <c r="O97" i="14"/>
  <c r="V7" i="14"/>
  <c r="T13" i="23" s="1"/>
  <c r="T7" i="14"/>
  <c r="R13" i="23" s="1"/>
  <c r="P7" i="14"/>
  <c r="N13" i="23" s="1"/>
  <c r="E7" i="14"/>
  <c r="C13" i="23" s="1"/>
  <c r="F7" i="1"/>
  <c r="D101" i="1"/>
  <c r="J25" i="1"/>
  <c r="K25" i="1"/>
  <c r="I25" i="1"/>
  <c r="G7" i="14" l="1"/>
  <c r="E13" i="23" s="1"/>
  <c r="R7" i="14"/>
  <c r="P13" i="23" s="1"/>
  <c r="F7" i="14"/>
  <c r="D13" i="23" s="1"/>
  <c r="D11" i="23"/>
  <c r="H7" i="14"/>
  <c r="F13" i="23" s="1"/>
  <c r="F11" i="23"/>
  <c r="F23" i="23" s="1"/>
  <c r="Q7" i="14"/>
  <c r="O13" i="23" s="1"/>
  <c r="O11" i="23"/>
  <c r="S7" i="14"/>
  <c r="Q13" i="23" s="1"/>
  <c r="Q11" i="23"/>
  <c r="Q23" i="23" s="1"/>
  <c r="U7" i="14"/>
  <c r="S13" i="23" s="1"/>
  <c r="S11" i="23"/>
  <c r="S23" i="23" s="1"/>
  <c r="R64" i="23"/>
  <c r="T66" i="23"/>
  <c r="T29" i="23"/>
  <c r="G7" i="1"/>
  <c r="H7" i="1" s="1"/>
  <c r="Q6" i="8"/>
  <c r="O9" i="23" s="1"/>
  <c r="R6" i="8"/>
  <c r="P9" i="23" s="1"/>
  <c r="S6" i="8"/>
  <c r="Q9" i="23" s="1"/>
  <c r="T6" i="8"/>
  <c r="R9" i="23" s="1"/>
  <c r="U6" i="8"/>
  <c r="S9" i="23" s="1"/>
  <c r="V6" i="8"/>
  <c r="T9" i="23" s="1"/>
  <c r="E6" i="8"/>
  <c r="C9" i="23" s="1"/>
  <c r="F6" i="8"/>
  <c r="D9" i="23" s="1"/>
  <c r="G6" i="8"/>
  <c r="E9" i="23" s="1"/>
  <c r="H6" i="8"/>
  <c r="F9" i="23" s="1"/>
  <c r="R65" i="23" l="1"/>
  <c r="R66" i="23"/>
  <c r="S65" i="23"/>
  <c r="S66" i="23" s="1"/>
  <c r="S29" i="23"/>
  <c r="F53" i="23"/>
  <c r="Q63" i="23"/>
  <c r="P6" i="8"/>
  <c r="N9" i="23" s="1"/>
  <c r="Q66" i="23" l="1"/>
  <c r="Q65" i="23"/>
  <c r="Q64" i="23"/>
  <c r="F56" i="23"/>
  <c r="F55" i="23"/>
  <c r="F54" i="23"/>
  <c r="Y53" i="10"/>
  <c r="Z53" i="10" s="1"/>
  <c r="Y25" i="10"/>
  <c r="Z25" i="10" s="1"/>
  <c r="Y27" i="10"/>
  <c r="Y28" i="10"/>
  <c r="Z28" i="10" s="1"/>
  <c r="Y29" i="10"/>
  <c r="Z29" i="10" s="1"/>
  <c r="Y30" i="10"/>
  <c r="Z30" i="10" s="1"/>
  <c r="Y31" i="10"/>
  <c r="Y32" i="10"/>
  <c r="Z32" i="10" s="1"/>
  <c r="Y33" i="10"/>
  <c r="Z33" i="10" s="1"/>
  <c r="Y46" i="10"/>
  <c r="Z46" i="10" s="1"/>
  <c r="Y47" i="10"/>
  <c r="Z47" i="10" s="1"/>
  <c r="Y48" i="10"/>
  <c r="Z48" i="10" s="1"/>
  <c r="Y49" i="10"/>
  <c r="Z49" i="10" s="1"/>
  <c r="Y34" i="10"/>
  <c r="Z34" i="10" s="1"/>
  <c r="Y35" i="10"/>
  <c r="Z35" i="10" s="1"/>
  <c r="Y36" i="10"/>
  <c r="Z36" i="10" s="1"/>
  <c r="D56" i="10"/>
  <c r="D31" i="10"/>
  <c r="J26" i="10"/>
  <c r="J12" i="10" s="1"/>
  <c r="I26" i="10"/>
  <c r="D27" i="10"/>
  <c r="Z27" i="10" s="1"/>
  <c r="Y26" i="10" l="1"/>
  <c r="Z26" i="10" s="1"/>
  <c r="Z31" i="10"/>
  <c r="F5" i="20"/>
  <c r="D20" i="23" s="1"/>
  <c r="D26" i="23" s="1"/>
  <c r="D69" i="23" s="1"/>
  <c r="D70" i="23" s="1"/>
  <c r="G5" i="20"/>
  <c r="E20" i="23" s="1"/>
  <c r="E26" i="23" s="1"/>
  <c r="E69" i="23" s="1"/>
  <c r="H5" i="20"/>
  <c r="F20" i="23" s="1"/>
  <c r="I5" i="20"/>
  <c r="G20" i="23" s="1"/>
  <c r="G26" i="23" s="1"/>
  <c r="G69" i="23" s="1"/>
  <c r="G70" i="23" s="1"/>
  <c r="G71" i="23" s="1"/>
  <c r="G72" i="23" s="1"/>
  <c r="G73" i="23" s="1"/>
  <c r="O5" i="20"/>
  <c r="P5" i="20"/>
  <c r="Q5" i="20"/>
  <c r="R5" i="20"/>
  <c r="S5" i="20"/>
  <c r="T5" i="20"/>
  <c r="U5" i="20"/>
  <c r="V5" i="20"/>
  <c r="F4" i="20"/>
  <c r="G4" i="20"/>
  <c r="H4" i="20"/>
  <c r="H6" i="20" s="1"/>
  <c r="I4" i="20"/>
  <c r="O4" i="20"/>
  <c r="O6" i="20" s="1"/>
  <c r="P4" i="20"/>
  <c r="P6" i="20" s="1"/>
  <c r="Q4" i="20"/>
  <c r="Q6" i="20" s="1"/>
  <c r="R4" i="20"/>
  <c r="R6" i="20" s="1"/>
  <c r="S4" i="20"/>
  <c r="S6" i="20" s="1"/>
  <c r="T4" i="20"/>
  <c r="T6" i="20" s="1"/>
  <c r="U4" i="20"/>
  <c r="U6" i="20" s="1"/>
  <c r="V4" i="20"/>
  <c r="V6" i="20" s="1"/>
  <c r="I6" i="20" l="1"/>
  <c r="G19" i="23"/>
  <c r="G21" i="23" s="1"/>
  <c r="G6" i="20"/>
  <c r="E19" i="23"/>
  <c r="F6" i="20"/>
  <c r="D19" i="23"/>
  <c r="F21" i="23"/>
  <c r="F26" i="23"/>
  <c r="E70" i="23"/>
  <c r="E71" i="23"/>
  <c r="Y8" i="10"/>
  <c r="Z8" i="10" s="1"/>
  <c r="Y10" i="10"/>
  <c r="Z10" i="10" s="1"/>
  <c r="Y11" i="10"/>
  <c r="Z11" i="10" s="1"/>
  <c r="Y13" i="10"/>
  <c r="Z13" i="10" s="1"/>
  <c r="Y15" i="10"/>
  <c r="Z15" i="10" s="1"/>
  <c r="Y16" i="10"/>
  <c r="Z16" i="10" s="1"/>
  <c r="Y17" i="10"/>
  <c r="Z17" i="10" s="1"/>
  <c r="Y19" i="10"/>
  <c r="Z19" i="10" s="1"/>
  <c r="Y20" i="10"/>
  <c r="Z20" i="10" s="1"/>
  <c r="Y21" i="10"/>
  <c r="Z21" i="10" s="1"/>
  <c r="Y23" i="10"/>
  <c r="Y24" i="10"/>
  <c r="Y50" i="10"/>
  <c r="Z50" i="10" s="1"/>
  <c r="Y51" i="10"/>
  <c r="Z51" i="10" s="1"/>
  <c r="Y52" i="10"/>
  <c r="Z52" i="10" s="1"/>
  <c r="Y38" i="10"/>
  <c r="Z38" i="10" s="1"/>
  <c r="Y39" i="10"/>
  <c r="Z39" i="10" s="1"/>
  <c r="Y40" i="10"/>
  <c r="Z40" i="10" s="1"/>
  <c r="Y54" i="10"/>
  <c r="Y57" i="10"/>
  <c r="Z57" i="10" s="1"/>
  <c r="Y58" i="10"/>
  <c r="Y59" i="10"/>
  <c r="Z59" i="10" s="1"/>
  <c r="Y60" i="10"/>
  <c r="Z60" i="10" s="1"/>
  <c r="Y61" i="10"/>
  <c r="Z61" i="10" s="1"/>
  <c r="Y62" i="10"/>
  <c r="Y63" i="10"/>
  <c r="Y64" i="10"/>
  <c r="Y65" i="10"/>
  <c r="K31" i="14"/>
  <c r="L31" i="14"/>
  <c r="M31" i="14"/>
  <c r="J31" i="14"/>
  <c r="Y136" i="14"/>
  <c r="F69" i="23" l="1"/>
  <c r="F29" i="23"/>
  <c r="D21" i="23"/>
  <c r="D23" i="23"/>
  <c r="E21" i="23"/>
  <c r="E23" i="23"/>
  <c r="E29" i="23" l="1"/>
  <c r="E53" i="23"/>
  <c r="D29" i="23"/>
  <c r="D53" i="23"/>
  <c r="D54" i="23" s="1"/>
  <c r="F70" i="23"/>
  <c r="F71" i="23"/>
  <c r="F72" i="23"/>
  <c r="Z58" i="10"/>
  <c r="G34" i="8"/>
  <c r="H34" i="8"/>
  <c r="D34" i="8"/>
  <c r="E54" i="23" l="1"/>
  <c r="E55" i="23"/>
  <c r="V6" i="1"/>
  <c r="T5" i="23" s="1"/>
  <c r="U6" i="1"/>
  <c r="S5" i="23" s="1"/>
  <c r="Z54" i="10"/>
  <c r="D55" i="10" l="1"/>
  <c r="R4" i="23" l="1"/>
  <c r="R26" i="23" s="1"/>
  <c r="Q4" i="23"/>
  <c r="Q26" i="23" s="1"/>
  <c r="P4" i="23"/>
  <c r="P26" i="23" s="1"/>
  <c r="P78" i="23" s="1"/>
  <c r="O4" i="23"/>
  <c r="O26" i="23" s="1"/>
  <c r="O77" i="23" s="1"/>
  <c r="O78" i="23" s="1"/>
  <c r="O79" i="23" s="1"/>
  <c r="O80" i="23" s="1"/>
  <c r="O81" i="23" s="1"/>
  <c r="J119" i="1"/>
  <c r="I119" i="1"/>
  <c r="P79" i="23" l="1"/>
  <c r="P80" i="23"/>
  <c r="P81" i="23"/>
  <c r="P82" i="23"/>
  <c r="Q79" i="23"/>
  <c r="Q29" i="23"/>
  <c r="R80" i="23"/>
  <c r="R29" i="23"/>
  <c r="T6" i="1"/>
  <c r="R5" i="23" s="1"/>
  <c r="P3" i="23"/>
  <c r="P23" i="23" s="1"/>
  <c r="O3" i="23"/>
  <c r="O23" i="23" s="1"/>
  <c r="J3" i="23"/>
  <c r="P105" i="1"/>
  <c r="D49" i="8"/>
  <c r="D9" i="8"/>
  <c r="H3" i="23" l="1"/>
  <c r="P62" i="23"/>
  <c r="P29" i="23"/>
  <c r="O29" i="23"/>
  <c r="O61" i="23"/>
  <c r="O62" i="23" s="1"/>
  <c r="O63" i="23" s="1"/>
  <c r="O64" i="23" s="1"/>
  <c r="O65" i="23" s="1"/>
  <c r="I3" i="23"/>
  <c r="R82" i="23"/>
  <c r="R81" i="23"/>
  <c r="Q81" i="23"/>
  <c r="B81" i="23" s="1"/>
  <c r="AA81" i="23" s="1"/>
  <c r="Q80" i="23"/>
  <c r="Q82" i="23"/>
  <c r="B82" i="23" s="1"/>
  <c r="AA82" i="23" s="1"/>
  <c r="R6" i="1"/>
  <c r="P5" i="23" s="1"/>
  <c r="I6" i="1"/>
  <c r="L6" i="1"/>
  <c r="J5" i="23" s="1"/>
  <c r="Q6" i="1"/>
  <c r="O5" i="23" s="1"/>
  <c r="S6" i="1"/>
  <c r="Q5" i="23" s="1"/>
  <c r="P104" i="1"/>
  <c r="G9" i="8"/>
  <c r="J6" i="1" l="1"/>
  <c r="H5" i="23" s="1"/>
  <c r="P64" i="23"/>
  <c r="P66" i="23"/>
  <c r="B66" i="23" s="1"/>
  <c r="P63" i="23"/>
  <c r="P65" i="23"/>
  <c r="B65" i="23" s="1"/>
  <c r="K6" i="1"/>
  <c r="I5" i="23" s="1"/>
  <c r="I7" i="1"/>
  <c r="G5" i="23"/>
  <c r="D27" i="8"/>
  <c r="D26" i="8"/>
  <c r="J7" i="1" l="1"/>
  <c r="K7" i="1" s="1"/>
  <c r="T59" i="1"/>
  <c r="S59" i="1"/>
  <c r="D57" i="1"/>
  <c r="D47" i="1"/>
  <c r="D46" i="1" l="1"/>
  <c r="D56" i="1"/>
  <c r="I22" i="10"/>
  <c r="I12" i="10" s="1"/>
  <c r="D24" i="10"/>
  <c r="D5" i="10" s="1"/>
  <c r="B16" i="23" s="1"/>
  <c r="D23" i="10" l="1"/>
  <c r="Z24" i="10"/>
  <c r="Y22" i="10"/>
  <c r="Z22" i="10" s="1"/>
  <c r="Z23" i="10" l="1"/>
  <c r="F9" i="1"/>
  <c r="D9" i="1" l="1"/>
  <c r="D63" i="10" l="1"/>
  <c r="Z63" i="10" s="1"/>
  <c r="D62" i="10"/>
  <c r="E67" i="1"/>
  <c r="F67" i="1"/>
  <c r="D67" i="1"/>
  <c r="D65" i="10"/>
  <c r="Z65" i="10" s="1"/>
  <c r="D64" i="10"/>
  <c r="Z64" i="10" s="1"/>
  <c r="D172" i="1"/>
  <c r="D173" i="1"/>
  <c r="D4" i="10" l="1"/>
  <c r="B15" i="23" s="1"/>
  <c r="Z62" i="10"/>
  <c r="D171" i="1"/>
  <c r="D11" i="1" l="1"/>
  <c r="D32" i="14" l="1"/>
  <c r="D133" i="1"/>
  <c r="D132" i="1" l="1"/>
  <c r="D92" i="14"/>
  <c r="D50" i="8"/>
  <c r="D47" i="8" l="1"/>
  <c r="E29" i="8" l="1"/>
  <c r="F29" i="8"/>
  <c r="D29" i="8"/>
  <c r="D89" i="14" l="1"/>
  <c r="D91" i="14"/>
  <c r="D133" i="14" l="1"/>
  <c r="D134" i="14"/>
  <c r="D135" i="14"/>
  <c r="D136" i="14"/>
  <c r="Z136" i="14" s="1"/>
  <c r="G126" i="14"/>
  <c r="F126" i="14"/>
  <c r="D21" i="20" l="1"/>
  <c r="D20" i="20" s="1"/>
  <c r="D17" i="20"/>
  <c r="D16" i="20" s="1"/>
  <c r="D29" i="20" l="1"/>
  <c r="D28" i="20" s="1"/>
  <c r="D25" i="20"/>
  <c r="D24" i="20" s="1"/>
  <c r="K5" i="20" l="1"/>
  <c r="I20" i="23" s="1"/>
  <c r="L5" i="20"/>
  <c r="J20" i="23" s="1"/>
  <c r="M5" i="20"/>
  <c r="K20" i="23" s="1"/>
  <c r="N5" i="20"/>
  <c r="J5" i="20"/>
  <c r="H20" i="23" s="1"/>
  <c r="S10" i="17"/>
  <c r="M5" i="8"/>
  <c r="K8" i="23" s="1"/>
  <c r="N5" i="8"/>
  <c r="L8" i="23" s="1"/>
  <c r="M4" i="8" l="1"/>
  <c r="K7" i="23" s="1"/>
  <c r="N4" i="8"/>
  <c r="L7" i="23" s="1"/>
  <c r="T10" i="17"/>
  <c r="R10" i="17"/>
  <c r="O4" i="8"/>
  <c r="M7" i="23" s="1"/>
  <c r="F21" i="17"/>
  <c r="E5" i="20"/>
  <c r="D22" i="17"/>
  <c r="E22" i="17"/>
  <c r="F22" i="17"/>
  <c r="F23" i="17" s="1"/>
  <c r="E4" i="20"/>
  <c r="F7" i="20"/>
  <c r="E21" i="17"/>
  <c r="K4" i="20"/>
  <c r="I22" i="17"/>
  <c r="M4" i="20"/>
  <c r="K22" i="17"/>
  <c r="G22" i="17"/>
  <c r="D5" i="20"/>
  <c r="B22" i="17" l="1"/>
  <c r="B20" i="23"/>
  <c r="M6" i="20"/>
  <c r="K19" i="23"/>
  <c r="K21" i="23" s="1"/>
  <c r="K6" i="20"/>
  <c r="I19" i="23"/>
  <c r="I21" i="23" s="1"/>
  <c r="C21" i="17"/>
  <c r="C19" i="23"/>
  <c r="C22" i="17"/>
  <c r="C20" i="23"/>
  <c r="C26" i="23" s="1"/>
  <c r="I4" i="8"/>
  <c r="E23" i="17"/>
  <c r="C23" i="17"/>
  <c r="N4" i="20"/>
  <c r="N6" i="20" s="1"/>
  <c r="L4" i="20"/>
  <c r="J22" i="17"/>
  <c r="H22" i="17"/>
  <c r="G7" i="20"/>
  <c r="H7" i="20" s="1"/>
  <c r="E6" i="20"/>
  <c r="D21" i="17"/>
  <c r="D23" i="17" s="1"/>
  <c r="J4" i="20"/>
  <c r="J6" i="20" l="1"/>
  <c r="H19" i="23"/>
  <c r="H21" i="23" s="1"/>
  <c r="L6" i="20"/>
  <c r="J19" i="23"/>
  <c r="J21" i="23" s="1"/>
  <c r="C69" i="23"/>
  <c r="B69" i="23" s="1"/>
  <c r="AA69" i="23" s="1"/>
  <c r="C27" i="23"/>
  <c r="C21" i="23"/>
  <c r="I6" i="8"/>
  <c r="G9" i="23" s="1"/>
  <c r="G7" i="23"/>
  <c r="H21" i="17"/>
  <c r="H23" i="17" s="1"/>
  <c r="J21" i="17"/>
  <c r="J23" i="17" s="1"/>
  <c r="I7" i="20"/>
  <c r="G21" i="17"/>
  <c r="K21" i="17"/>
  <c r="K23" i="17" s="1"/>
  <c r="B21" i="17"/>
  <c r="D4" i="20"/>
  <c r="D6" i="20" s="1"/>
  <c r="I21" i="17"/>
  <c r="I23" i="17" s="1"/>
  <c r="B23" i="17" l="1"/>
  <c r="B21" i="23"/>
  <c r="C44" i="23"/>
  <c r="D27" i="23"/>
  <c r="V70" i="23"/>
  <c r="X70" i="23" s="1"/>
  <c r="Y70" i="23" s="1"/>
  <c r="Z70" i="23" s="1"/>
  <c r="AB69" i="23"/>
  <c r="AD69" i="23" s="1"/>
  <c r="AC69" i="23"/>
  <c r="J7" i="20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G23" i="17"/>
  <c r="D105" i="1"/>
  <c r="D104" i="1" s="1"/>
  <c r="M105" i="1"/>
  <c r="K4" i="23" s="1"/>
  <c r="N105" i="1"/>
  <c r="L4" i="23" s="1"/>
  <c r="L26" i="23" s="1"/>
  <c r="L74" i="23" s="1"/>
  <c r="L75" i="23" s="1"/>
  <c r="L76" i="23" s="1"/>
  <c r="L77" i="23" s="1"/>
  <c r="L78" i="23" s="1"/>
  <c r="O105" i="1"/>
  <c r="V71" i="23" l="1"/>
  <c r="X71" i="23" s="1"/>
  <c r="Y71" i="23" s="1"/>
  <c r="Z71" i="23" s="1"/>
  <c r="D44" i="23"/>
  <c r="E27" i="23"/>
  <c r="O104" i="1"/>
  <c r="N104" i="1"/>
  <c r="L3" i="23" s="1"/>
  <c r="N6" i="8"/>
  <c r="L9" i="23" s="1"/>
  <c r="Y60" i="8"/>
  <c r="Z60" i="8" s="1"/>
  <c r="M6" i="8"/>
  <c r="K9" i="23" s="1"/>
  <c r="M104" i="1"/>
  <c r="K3" i="23" s="1"/>
  <c r="O6" i="8"/>
  <c r="M9" i="23" s="1"/>
  <c r="V72" i="23" l="1"/>
  <c r="X72" i="23" s="1"/>
  <c r="Y72" i="23" s="1"/>
  <c r="Z72" i="23" s="1"/>
  <c r="E44" i="23"/>
  <c r="F27" i="23"/>
  <c r="M6" i="1"/>
  <c r="K5" i="23" s="1"/>
  <c r="N6" i="1"/>
  <c r="L5" i="23" s="1"/>
  <c r="L7" i="1"/>
  <c r="Y56" i="10"/>
  <c r="Z56" i="10" s="1"/>
  <c r="V73" i="23" l="1"/>
  <c r="X73" i="23" s="1"/>
  <c r="Y73" i="23" s="1"/>
  <c r="Z73" i="23" s="1"/>
  <c r="G27" i="23"/>
  <c r="F44" i="23"/>
  <c r="Y55" i="10"/>
  <c r="Z55" i="10" s="1"/>
  <c r="Y5" i="10"/>
  <c r="Z5" i="10" s="1"/>
  <c r="D43" i="8"/>
  <c r="J43" i="8"/>
  <c r="J5" i="8" s="1"/>
  <c r="H8" i="23" s="1"/>
  <c r="H26" i="23" s="1"/>
  <c r="K43" i="8"/>
  <c r="K5" i="8" s="1"/>
  <c r="I8" i="23" s="1"/>
  <c r="I26" i="23" s="1"/>
  <c r="I71" i="23" s="1"/>
  <c r="I72" i="23" s="1"/>
  <c r="L43" i="8"/>
  <c r="L5" i="8" s="1"/>
  <c r="J8" i="23" s="1"/>
  <c r="V74" i="23" l="1"/>
  <c r="X74" i="23" s="1"/>
  <c r="Y74" i="23" s="1"/>
  <c r="Z74" i="23" s="1"/>
  <c r="G44" i="23"/>
  <c r="H70" i="23"/>
  <c r="H27" i="23"/>
  <c r="I75" i="23"/>
  <c r="I74" i="23"/>
  <c r="I73" i="23"/>
  <c r="D42" i="8"/>
  <c r="D5" i="8"/>
  <c r="B8" i="23" s="1"/>
  <c r="Y6" i="10"/>
  <c r="Y4" i="10"/>
  <c r="Z4" i="10" s="1"/>
  <c r="L42" i="8"/>
  <c r="L4" i="8" s="1"/>
  <c r="K42" i="8"/>
  <c r="K4" i="8" s="1"/>
  <c r="J42" i="8"/>
  <c r="J4" i="8" s="1"/>
  <c r="M6" i="14"/>
  <c r="K12" i="23" s="1"/>
  <c r="K26" i="23" s="1"/>
  <c r="K73" i="23" s="1"/>
  <c r="K74" i="23" s="1"/>
  <c r="K75" i="23" s="1"/>
  <c r="K76" i="23" s="1"/>
  <c r="K77" i="23" s="1"/>
  <c r="K6" i="8" l="1"/>
  <c r="I9" i="23" s="1"/>
  <c r="I7" i="23"/>
  <c r="L6" i="8"/>
  <c r="J9" i="23" s="1"/>
  <c r="J7" i="23"/>
  <c r="V75" i="23"/>
  <c r="X75" i="23" s="1"/>
  <c r="Y75" i="23" s="1"/>
  <c r="Z75" i="23" s="1"/>
  <c r="H44" i="23"/>
  <c r="I27" i="23"/>
  <c r="J6" i="8"/>
  <c r="H9" i="23" s="1"/>
  <c r="H7" i="23"/>
  <c r="H73" i="23"/>
  <c r="H71" i="23"/>
  <c r="B70" i="23"/>
  <c r="AA70" i="23" s="1"/>
  <c r="H74" i="23"/>
  <c r="L6" i="14"/>
  <c r="F14" i="14"/>
  <c r="J12" i="23" l="1"/>
  <c r="J26" i="23" s="1"/>
  <c r="J72" i="23" s="1"/>
  <c r="J75" i="23" s="1"/>
  <c r="Y6" i="14"/>
  <c r="J76" i="23"/>
  <c r="AC70" i="23"/>
  <c r="AB70" i="23"/>
  <c r="AD70" i="23" s="1"/>
  <c r="B71" i="23"/>
  <c r="AA71" i="23" s="1"/>
  <c r="H72" i="23"/>
  <c r="B72" i="23" s="1"/>
  <c r="AA72" i="23" s="1"/>
  <c r="I44" i="23"/>
  <c r="V76" i="23"/>
  <c r="X76" i="23" s="1"/>
  <c r="M5" i="14"/>
  <c r="Y4" i="8"/>
  <c r="G14" i="14"/>
  <c r="H14" i="14" s="1"/>
  <c r="J73" i="23" l="1"/>
  <c r="B73" i="23" s="1"/>
  <c r="AA73" i="23" s="1"/>
  <c r="AC73" i="23" s="1"/>
  <c r="J27" i="23"/>
  <c r="J74" i="23"/>
  <c r="B74" i="23" s="1"/>
  <c r="AA74" i="23" s="1"/>
  <c r="AB74" i="23" s="1"/>
  <c r="AD74" i="23" s="1"/>
  <c r="M7" i="14"/>
  <c r="K13" i="23" s="1"/>
  <c r="K11" i="23"/>
  <c r="K23" i="23" s="1"/>
  <c r="V77" i="23"/>
  <c r="X77" i="23" s="1"/>
  <c r="K27" i="23"/>
  <c r="J44" i="23"/>
  <c r="AB72" i="23"/>
  <c r="AD72" i="23" s="1"/>
  <c r="AC72" i="23"/>
  <c r="Y76" i="23"/>
  <c r="Z76" i="23" s="1"/>
  <c r="AB71" i="23"/>
  <c r="AD71" i="23" s="1"/>
  <c r="AC71" i="23"/>
  <c r="O169" i="1"/>
  <c r="M4" i="23" s="1"/>
  <c r="M26" i="23" s="1"/>
  <c r="P169" i="1"/>
  <c r="N4" i="23" s="1"/>
  <c r="N26" i="23" s="1"/>
  <c r="O163" i="1"/>
  <c r="D165" i="1"/>
  <c r="D169" i="1"/>
  <c r="D168" i="1" s="1"/>
  <c r="N77" i="14"/>
  <c r="D79" i="14"/>
  <c r="AC74" i="23" l="1"/>
  <c r="AB73" i="23"/>
  <c r="AD73" i="23" s="1"/>
  <c r="M75" i="23"/>
  <c r="N76" i="23"/>
  <c r="N77" i="23" s="1"/>
  <c r="N78" i="23" s="1"/>
  <c r="N79" i="23" s="1"/>
  <c r="N80" i="23" s="1"/>
  <c r="B80" i="23" s="1"/>
  <c r="AA80" i="23" s="1"/>
  <c r="K57" i="23"/>
  <c r="K58" i="23" s="1"/>
  <c r="K59" i="23" s="1"/>
  <c r="K60" i="23" s="1"/>
  <c r="K61" i="23" s="1"/>
  <c r="K29" i="23"/>
  <c r="V78" i="23"/>
  <c r="X78" i="23" s="1"/>
  <c r="L27" i="23"/>
  <c r="K44" i="23"/>
  <c r="Y77" i="23"/>
  <c r="Z77" i="23" s="1"/>
  <c r="D78" i="14"/>
  <c r="O168" i="1"/>
  <c r="M3" i="23" s="1"/>
  <c r="M23" i="23" s="1"/>
  <c r="M59" i="23" s="1"/>
  <c r="M60" i="23" s="1"/>
  <c r="M61" i="23" s="1"/>
  <c r="M62" i="23" s="1"/>
  <c r="M63" i="23" s="1"/>
  <c r="P168" i="1"/>
  <c r="N3" i="23" s="1"/>
  <c r="N23" i="23" s="1"/>
  <c r="N60" i="23" s="1"/>
  <c r="N61" i="23" s="1"/>
  <c r="N62" i="23" s="1"/>
  <c r="N63" i="23" s="1"/>
  <c r="N64" i="23" s="1"/>
  <c r="B64" i="23" s="1"/>
  <c r="D164" i="1"/>
  <c r="O143" i="1"/>
  <c r="P143" i="1"/>
  <c r="N143" i="1"/>
  <c r="B63" i="23" l="1"/>
  <c r="N29" i="23"/>
  <c r="M29" i="23"/>
  <c r="M76" i="23"/>
  <c r="B75" i="23"/>
  <c r="AA75" i="23" s="1"/>
  <c r="Y78" i="23"/>
  <c r="Z78" i="23" s="1"/>
  <c r="M27" i="23"/>
  <c r="V79" i="23"/>
  <c r="X79" i="23" s="1"/>
  <c r="L44" i="23"/>
  <c r="O6" i="1"/>
  <c r="M5" i="23" s="1"/>
  <c r="P6" i="1"/>
  <c r="N5" i="23" s="1"/>
  <c r="M7" i="1"/>
  <c r="N7" i="1" s="1"/>
  <c r="D73" i="14"/>
  <c r="D12" i="14" s="1"/>
  <c r="Z12" i="14" s="1"/>
  <c r="D153" i="1"/>
  <c r="D157" i="1"/>
  <c r="D149" i="1"/>
  <c r="D117" i="1"/>
  <c r="P63" i="1"/>
  <c r="Q63" i="1"/>
  <c r="R63" i="1"/>
  <c r="O63" i="1"/>
  <c r="D65" i="1"/>
  <c r="D145" i="1"/>
  <c r="AC75" i="23" l="1"/>
  <c r="AB75" i="23"/>
  <c r="AD75" i="23" s="1"/>
  <c r="M77" i="23"/>
  <c r="B76" i="23"/>
  <c r="AA76" i="23" s="1"/>
  <c r="M44" i="23"/>
  <c r="V80" i="23"/>
  <c r="X80" i="23" s="1"/>
  <c r="N27" i="23"/>
  <c r="Y79" i="23"/>
  <c r="Z79" i="23" s="1"/>
  <c r="O7" i="1"/>
  <c r="P7" i="1" s="1"/>
  <c r="Q7" i="1" s="1"/>
  <c r="R7" i="1" s="1"/>
  <c r="S7" i="1" s="1"/>
  <c r="T7" i="1" s="1"/>
  <c r="U7" i="1" s="1"/>
  <c r="V7" i="1" s="1"/>
  <c r="D144" i="1"/>
  <c r="D148" i="1"/>
  <c r="D152" i="1"/>
  <c r="D64" i="1"/>
  <c r="D116" i="1"/>
  <c r="D156" i="1"/>
  <c r="D72" i="14"/>
  <c r="AC76" i="23" l="1"/>
  <c r="AB76" i="23"/>
  <c r="AD76" i="23" s="1"/>
  <c r="M78" i="23"/>
  <c r="B77" i="23"/>
  <c r="AA77" i="23" s="1"/>
  <c r="AB80" i="23"/>
  <c r="Y80" i="23"/>
  <c r="Z80" i="23" s="1"/>
  <c r="AC80" i="23"/>
  <c r="N44" i="23"/>
  <c r="O27" i="23"/>
  <c r="V81" i="23"/>
  <c r="X81" i="23" s="1"/>
  <c r="D93" i="1"/>
  <c r="AB77" i="23" l="1"/>
  <c r="AD77" i="23" s="1"/>
  <c r="AC77" i="23"/>
  <c r="M79" i="23"/>
  <c r="B79" i="23" s="1"/>
  <c r="AA79" i="23" s="1"/>
  <c r="B78" i="23"/>
  <c r="AA78" i="23" s="1"/>
  <c r="AD80" i="23"/>
  <c r="Y81" i="23"/>
  <c r="Z81" i="23" s="1"/>
  <c r="AC81" i="23"/>
  <c r="AB81" i="23"/>
  <c r="AD81" i="23" s="1"/>
  <c r="O44" i="23"/>
  <c r="V82" i="23"/>
  <c r="X82" i="23" s="1"/>
  <c r="P27" i="23"/>
  <c r="B4" i="23"/>
  <c r="D92" i="1"/>
  <c r="D100" i="1"/>
  <c r="AC78" i="23" l="1"/>
  <c r="AB78" i="23"/>
  <c r="AD78" i="23" s="1"/>
  <c r="AC79" i="23"/>
  <c r="AB79" i="23"/>
  <c r="AD79" i="23" s="1"/>
  <c r="Q27" i="23"/>
  <c r="P44" i="23"/>
  <c r="Y82" i="23"/>
  <c r="Z82" i="23" s="1"/>
  <c r="AB82" i="23"/>
  <c r="AC82" i="23"/>
  <c r="AD82" i="23" l="1"/>
  <c r="Q44" i="23"/>
  <c r="R27" i="23"/>
  <c r="N13" i="17"/>
  <c r="O13" i="17"/>
  <c r="P13" i="17"/>
  <c r="Q13" i="17"/>
  <c r="R13" i="17"/>
  <c r="S13" i="17"/>
  <c r="T13" i="17"/>
  <c r="R44" i="23" l="1"/>
  <c r="S27" i="23"/>
  <c r="M13" i="17"/>
  <c r="T27" i="23" l="1"/>
  <c r="T44" i="23" s="1"/>
  <c r="S44" i="23"/>
  <c r="H14" i="10"/>
  <c r="Y14" i="10" l="1"/>
  <c r="Z14" i="10" s="1"/>
  <c r="G23" i="14"/>
  <c r="H23" i="14"/>
  <c r="F23" i="14"/>
  <c r="C18" i="17" l="1"/>
  <c r="D18" i="17"/>
  <c r="E18" i="17"/>
  <c r="F18" i="17"/>
  <c r="G18" i="17"/>
  <c r="H18" i="17"/>
  <c r="J18" i="17"/>
  <c r="K18" i="17"/>
  <c r="L18" i="17"/>
  <c r="M18" i="17"/>
  <c r="N18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O19" i="17" s="1"/>
  <c r="P17" i="17"/>
  <c r="P19" i="17" s="1"/>
  <c r="Q17" i="17"/>
  <c r="Q19" i="17" s="1"/>
  <c r="R17" i="17"/>
  <c r="R19" i="17" s="1"/>
  <c r="S17" i="17"/>
  <c r="S19" i="17" s="1"/>
  <c r="T17" i="17"/>
  <c r="T19" i="17" s="1"/>
  <c r="H18" i="10"/>
  <c r="H12" i="10" s="1"/>
  <c r="D18" i="10"/>
  <c r="D12" i="10" s="1"/>
  <c r="M19" i="17" l="1"/>
  <c r="K19" i="17"/>
  <c r="F19" i="17"/>
  <c r="D19" i="17"/>
  <c r="Y12" i="10"/>
  <c r="Y18" i="10"/>
  <c r="Z18" i="10" s="1"/>
  <c r="H19" i="17"/>
  <c r="J19" i="17"/>
  <c r="G19" i="17"/>
  <c r="E19" i="17"/>
  <c r="N19" i="17"/>
  <c r="L19" i="17"/>
  <c r="C19" i="17"/>
  <c r="Z12" i="10" l="1"/>
  <c r="B18" i="17"/>
  <c r="D104" i="14"/>
  <c r="D96" i="14" s="1"/>
  <c r="I5" i="14"/>
  <c r="D103" i="14"/>
  <c r="D95" i="14" s="1"/>
  <c r="G11" i="23" l="1"/>
  <c r="G23" i="23" s="1"/>
  <c r="G53" i="23" s="1"/>
  <c r="I97" i="14"/>
  <c r="I7" i="14"/>
  <c r="K5" i="14"/>
  <c r="I11" i="23" s="1"/>
  <c r="I23" i="23" s="1"/>
  <c r="L5" i="14"/>
  <c r="J11" i="23" s="1"/>
  <c r="J23" i="23" s="1"/>
  <c r="J5" i="14"/>
  <c r="H11" i="23" s="1"/>
  <c r="H23" i="23" s="1"/>
  <c r="D102" i="14"/>
  <c r="C14" i="17"/>
  <c r="D14" i="17"/>
  <c r="K14" i="17"/>
  <c r="L14" i="17"/>
  <c r="M14" i="17"/>
  <c r="E13" i="17"/>
  <c r="G29" i="23" l="1"/>
  <c r="Y5" i="14"/>
  <c r="Z5" i="14" s="1"/>
  <c r="G13" i="23"/>
  <c r="H54" i="23"/>
  <c r="H29" i="23"/>
  <c r="I29" i="23"/>
  <c r="I55" i="23"/>
  <c r="I56" i="23" s="1"/>
  <c r="G54" i="23"/>
  <c r="J29" i="23"/>
  <c r="J56" i="23"/>
  <c r="N5" i="14"/>
  <c r="N97" i="14"/>
  <c r="J97" i="14"/>
  <c r="J7" i="14"/>
  <c r="H13" i="23" s="1"/>
  <c r="K97" i="14"/>
  <c r="K7" i="14"/>
  <c r="I13" i="23" s="1"/>
  <c r="L97" i="14"/>
  <c r="L7" i="14"/>
  <c r="J13" i="23" s="1"/>
  <c r="D97" i="14"/>
  <c r="D6" i="14"/>
  <c r="Z6" i="14" s="1"/>
  <c r="K13" i="17"/>
  <c r="E98" i="14"/>
  <c r="H13" i="17"/>
  <c r="G13" i="17"/>
  <c r="E14" i="17"/>
  <c r="Y7" i="14" l="1"/>
  <c r="F31" i="23"/>
  <c r="B14" i="17"/>
  <c r="B12" i="23"/>
  <c r="B26" i="23" s="1"/>
  <c r="J59" i="23"/>
  <c r="J60" i="23"/>
  <c r="J57" i="23"/>
  <c r="J58" i="23"/>
  <c r="G55" i="23"/>
  <c r="B54" i="23"/>
  <c r="AA54" i="23" s="1"/>
  <c r="H57" i="23"/>
  <c r="H58" i="23"/>
  <c r="H55" i="23"/>
  <c r="H56" i="23" s="1"/>
  <c r="N7" i="14"/>
  <c r="L13" i="23" s="1"/>
  <c r="L11" i="23"/>
  <c r="L23" i="23" s="1"/>
  <c r="I58" i="23"/>
  <c r="I59" i="23"/>
  <c r="I57" i="23"/>
  <c r="I13" i="17"/>
  <c r="J13" i="17"/>
  <c r="L13" i="17"/>
  <c r="F13" i="17"/>
  <c r="F98" i="14"/>
  <c r="G98" i="14" s="1"/>
  <c r="H98" i="14" s="1"/>
  <c r="I98" i="14" s="1"/>
  <c r="J98" i="14" s="1"/>
  <c r="K98" i="14" s="1"/>
  <c r="L98" i="14" s="1"/>
  <c r="M98" i="14" s="1"/>
  <c r="N98" i="14" s="1"/>
  <c r="O98" i="14" s="1"/>
  <c r="R15" i="17"/>
  <c r="T15" i="17"/>
  <c r="C13" i="17"/>
  <c r="S15" i="17"/>
  <c r="F8" i="14"/>
  <c r="D13" i="17"/>
  <c r="I67" i="14"/>
  <c r="J67" i="14"/>
  <c r="D11" i="14"/>
  <c r="L29" i="23" l="1"/>
  <c r="L58" i="23"/>
  <c r="L59" i="23" s="1"/>
  <c r="L60" i="23" s="1"/>
  <c r="L61" i="23" s="1"/>
  <c r="G56" i="23"/>
  <c r="G57" i="23" s="1"/>
  <c r="B57" i="23" s="1"/>
  <c r="AA57" i="23" s="1"/>
  <c r="B55" i="23"/>
  <c r="AA55" i="23" s="1"/>
  <c r="D5" i="14"/>
  <c r="B11" i="23" s="1"/>
  <c r="P98" i="14"/>
  <c r="Q98" i="14" s="1"/>
  <c r="R98" i="14" s="1"/>
  <c r="S98" i="14" s="1"/>
  <c r="T98" i="14" s="1"/>
  <c r="U98" i="14" s="1"/>
  <c r="V98" i="14" s="1"/>
  <c r="G8" i="14"/>
  <c r="C10" i="17"/>
  <c r="D10" i="17"/>
  <c r="B56" i="23" l="1"/>
  <c r="AA56" i="23" s="1"/>
  <c r="L62" i="23"/>
  <c r="B62" i="23" s="1"/>
  <c r="B61" i="23"/>
  <c r="B59" i="23"/>
  <c r="AA59" i="23" s="1"/>
  <c r="B60" i="23"/>
  <c r="B58" i="23"/>
  <c r="AA58" i="23" s="1"/>
  <c r="I14" i="14"/>
  <c r="I14" i="17"/>
  <c r="H14" i="17"/>
  <c r="G14" i="17"/>
  <c r="J14" i="17"/>
  <c r="T11" i="17"/>
  <c r="T9" i="17"/>
  <c r="F7" i="8"/>
  <c r="D9" i="17"/>
  <c r="S11" i="17"/>
  <c r="S9" i="17"/>
  <c r="C9" i="17"/>
  <c r="H8" i="14"/>
  <c r="F14" i="17"/>
  <c r="C6" i="17"/>
  <c r="C28" i="17" s="1"/>
  <c r="C71" i="17" s="1"/>
  <c r="D6" i="17"/>
  <c r="D28" i="17" s="1"/>
  <c r="D71" i="17" s="1"/>
  <c r="E6" i="17"/>
  <c r="F6" i="17"/>
  <c r="O151" i="1"/>
  <c r="P151" i="1"/>
  <c r="O147" i="1"/>
  <c r="P147" i="1"/>
  <c r="J14" i="14" l="1"/>
  <c r="K14" i="14" s="1"/>
  <c r="L14" i="14" s="1"/>
  <c r="M14" i="14" s="1"/>
  <c r="N14" i="14" s="1"/>
  <c r="O14" i="14" s="1"/>
  <c r="P14" i="14" s="1"/>
  <c r="Q14" i="14" s="1"/>
  <c r="R14" i="14" s="1"/>
  <c r="S14" i="14" s="1"/>
  <c r="T14" i="14" s="1"/>
  <c r="U14" i="14" s="1"/>
  <c r="V14" i="14" s="1"/>
  <c r="I8" i="14"/>
  <c r="E9" i="17"/>
  <c r="I9" i="17"/>
  <c r="J9" i="17"/>
  <c r="F10" i="17"/>
  <c r="F28" i="17" s="1"/>
  <c r="F71" i="17" s="1"/>
  <c r="E10" i="17"/>
  <c r="E28" i="17" s="1"/>
  <c r="E71" i="17" s="1"/>
  <c r="H9" i="17"/>
  <c r="O10" i="17"/>
  <c r="J10" i="17"/>
  <c r="G10" i="17"/>
  <c r="K10" i="17"/>
  <c r="Q10" i="17"/>
  <c r="M10" i="17"/>
  <c r="P10" i="17"/>
  <c r="N10" i="17"/>
  <c r="H10" i="17"/>
  <c r="I10" i="17"/>
  <c r="J8" i="14" l="1"/>
  <c r="K8" i="14" s="1"/>
  <c r="L8" i="14" s="1"/>
  <c r="M8" i="14" s="1"/>
  <c r="N8" i="14" s="1"/>
  <c r="O8" i="14" s="1"/>
  <c r="P8" i="14" s="1"/>
  <c r="Q8" i="14" s="1"/>
  <c r="R8" i="14" s="1"/>
  <c r="S8" i="14" s="1"/>
  <c r="T8" i="14" s="1"/>
  <c r="U8" i="14" s="1"/>
  <c r="V8" i="14" s="1"/>
  <c r="Y14" i="14"/>
  <c r="Z14" i="14" s="1"/>
  <c r="G7" i="8"/>
  <c r="H7" i="8" s="1"/>
  <c r="C29" i="17"/>
  <c r="V72" i="17" s="1"/>
  <c r="X72" i="17" s="1"/>
  <c r="Y72" i="17" s="1"/>
  <c r="Z72" i="17" s="1"/>
  <c r="G9" i="17"/>
  <c r="K9" i="17"/>
  <c r="F9" i="17"/>
  <c r="L10" i="17"/>
  <c r="R11" i="17"/>
  <c r="R9" i="17"/>
  <c r="L9" i="17"/>
  <c r="E10" i="1"/>
  <c r="C3" i="23" s="1"/>
  <c r="C23" i="23" s="1"/>
  <c r="Y8" i="14" l="1"/>
  <c r="Z8" i="14" s="1"/>
  <c r="C24" i="23"/>
  <c r="C53" i="23"/>
  <c r="B53" i="23" s="1"/>
  <c r="AA53" i="23" s="1"/>
  <c r="C29" i="23"/>
  <c r="C30" i="23" s="1"/>
  <c r="D30" i="23" s="1"/>
  <c r="E30" i="23" s="1"/>
  <c r="F30" i="23" s="1"/>
  <c r="G30" i="23" s="1"/>
  <c r="H30" i="23" s="1"/>
  <c r="I30" i="23" s="1"/>
  <c r="J30" i="23" s="1"/>
  <c r="K30" i="23" s="1"/>
  <c r="L30" i="23" s="1"/>
  <c r="D29" i="17"/>
  <c r="E29" i="17" s="1"/>
  <c r="C46" i="17"/>
  <c r="E6" i="1"/>
  <c r="C5" i="23" s="1"/>
  <c r="H6" i="17"/>
  <c r="H28" i="17" s="1"/>
  <c r="H72" i="17" s="1"/>
  <c r="D10" i="1"/>
  <c r="I7" i="8"/>
  <c r="J7" i="8" s="1"/>
  <c r="K7" i="8" s="1"/>
  <c r="L7" i="8" s="1"/>
  <c r="M7" i="8" s="1"/>
  <c r="N7" i="8" s="1"/>
  <c r="I6" i="17"/>
  <c r="S6" i="17"/>
  <c r="S28" i="17" s="1"/>
  <c r="T6" i="17"/>
  <c r="T28" i="17" s="1"/>
  <c r="R6" i="17"/>
  <c r="R28" i="17" s="1"/>
  <c r="R82" i="17" s="1"/>
  <c r="D5" i="17"/>
  <c r="D25" i="17" s="1"/>
  <c r="D55" i="17" s="1"/>
  <c r="D56" i="17" s="1"/>
  <c r="P6" i="17"/>
  <c r="P28" i="17" s="1"/>
  <c r="P80" i="17" s="1"/>
  <c r="N6" i="17"/>
  <c r="N28" i="17" s="1"/>
  <c r="N78" i="17" s="1"/>
  <c r="N79" i="17" s="1"/>
  <c r="N80" i="17" s="1"/>
  <c r="N81" i="17" s="1"/>
  <c r="N82" i="17" s="1"/>
  <c r="L6" i="17"/>
  <c r="L28" i="17" s="1"/>
  <c r="J6" i="17"/>
  <c r="J28" i="17" s="1"/>
  <c r="J74" i="17" s="1"/>
  <c r="O6" i="17"/>
  <c r="O28" i="17" s="1"/>
  <c r="M6" i="17"/>
  <c r="M28" i="17" s="1"/>
  <c r="M77" i="17" s="1"/>
  <c r="M78" i="17" s="1"/>
  <c r="M79" i="17" s="1"/>
  <c r="M80" i="17" s="1"/>
  <c r="M81" i="17" s="1"/>
  <c r="K6" i="17"/>
  <c r="K28" i="17" s="1"/>
  <c r="K75" i="17" s="1"/>
  <c r="B3" i="23" l="1"/>
  <c r="M30" i="23"/>
  <c r="D50" i="23"/>
  <c r="AC53" i="23"/>
  <c r="AB53" i="23"/>
  <c r="AD53" i="23" s="1"/>
  <c r="C38" i="23"/>
  <c r="V54" i="23"/>
  <c r="X54" i="23" s="1"/>
  <c r="D24" i="23"/>
  <c r="O79" i="17"/>
  <c r="O80" i="17" s="1"/>
  <c r="O81" i="17" s="1"/>
  <c r="O82" i="17" s="1"/>
  <c r="O83" i="17" s="1"/>
  <c r="D72" i="17"/>
  <c r="L76" i="17"/>
  <c r="L77" i="17" s="1"/>
  <c r="L78" i="17" s="1"/>
  <c r="L79" i="17" s="1"/>
  <c r="L80" i="17" s="1"/>
  <c r="B80" i="17" s="1"/>
  <c r="AA80" i="17" s="1"/>
  <c r="P84" i="17"/>
  <c r="P81" i="17"/>
  <c r="P82" i="17"/>
  <c r="P83" i="17"/>
  <c r="R84" i="17"/>
  <c r="R83" i="17"/>
  <c r="T84" i="17"/>
  <c r="K76" i="17"/>
  <c r="K77" i="17" s="1"/>
  <c r="K78" i="17" s="1"/>
  <c r="K79" i="17" s="1"/>
  <c r="S83" i="17"/>
  <c r="S84" i="17" s="1"/>
  <c r="E46" i="17"/>
  <c r="V74" i="17"/>
  <c r="X74" i="17" s="1"/>
  <c r="Y74" i="17" s="1"/>
  <c r="Z74" i="17" s="1"/>
  <c r="D46" i="17"/>
  <c r="V73" i="17"/>
  <c r="X73" i="17" s="1"/>
  <c r="Y73" i="17" s="1"/>
  <c r="Z73" i="17" s="1"/>
  <c r="E73" i="17"/>
  <c r="E72" i="17"/>
  <c r="F74" i="17"/>
  <c r="F72" i="17"/>
  <c r="F73" i="17"/>
  <c r="H76" i="17"/>
  <c r="H75" i="17"/>
  <c r="H73" i="17"/>
  <c r="H74" i="17" s="1"/>
  <c r="J78" i="17"/>
  <c r="J75" i="17"/>
  <c r="J76" i="17"/>
  <c r="J77" i="17"/>
  <c r="D31" i="17"/>
  <c r="D6" i="1"/>
  <c r="B5" i="23" s="1"/>
  <c r="C5" i="17"/>
  <c r="C25" i="17" s="1"/>
  <c r="C55" i="17" s="1"/>
  <c r="F29" i="17"/>
  <c r="S7" i="17"/>
  <c r="F5" i="17"/>
  <c r="F25" i="17" s="1"/>
  <c r="F55" i="17" s="1"/>
  <c r="E5" i="17"/>
  <c r="E25" i="17" s="1"/>
  <c r="Q6" i="17"/>
  <c r="Q28" i="17" s="1"/>
  <c r="Q5" i="17"/>
  <c r="N5" i="17"/>
  <c r="R5" i="17"/>
  <c r="R25" i="17" s="1"/>
  <c r="R66" i="17" s="1"/>
  <c r="K5" i="17"/>
  <c r="K25" i="17" s="1"/>
  <c r="K59" i="17" s="1"/>
  <c r="K60" i="17" s="1"/>
  <c r="K61" i="17" s="1"/>
  <c r="K62" i="17" s="1"/>
  <c r="K63" i="17" s="1"/>
  <c r="O5" i="17"/>
  <c r="S5" i="17"/>
  <c r="S25" i="17" s="1"/>
  <c r="S67" i="17" s="1"/>
  <c r="S68" i="17" s="1"/>
  <c r="P5" i="17"/>
  <c r="F7" i="10"/>
  <c r="V55" i="23" l="1"/>
  <c r="X55" i="23" s="1"/>
  <c r="D38" i="23"/>
  <c r="E24" i="23"/>
  <c r="Y54" i="23"/>
  <c r="Z54" i="23" s="1"/>
  <c r="AC54" i="23"/>
  <c r="AB54" i="23"/>
  <c r="AD54" i="23" s="1"/>
  <c r="E50" i="23"/>
  <c r="N30" i="23"/>
  <c r="B78" i="17"/>
  <c r="AA78" i="17" s="1"/>
  <c r="B79" i="17"/>
  <c r="AA79" i="17" s="1"/>
  <c r="E55" i="17"/>
  <c r="E57" i="17" s="1"/>
  <c r="E31" i="17"/>
  <c r="R68" i="17"/>
  <c r="R67" i="17"/>
  <c r="Q81" i="17"/>
  <c r="F58" i="17"/>
  <c r="F56" i="17"/>
  <c r="F57" i="17"/>
  <c r="F46" i="17"/>
  <c r="V75" i="17"/>
  <c r="X75" i="17" s="1"/>
  <c r="Y75" i="17" s="1"/>
  <c r="Z75" i="17" s="1"/>
  <c r="B81" i="17"/>
  <c r="AA81" i="17" s="1"/>
  <c r="S31" i="17"/>
  <c r="K31" i="17"/>
  <c r="R31" i="17"/>
  <c r="F31" i="17"/>
  <c r="C31" i="17"/>
  <c r="C32" i="17" s="1"/>
  <c r="C52" i="17" s="1"/>
  <c r="C26" i="17"/>
  <c r="T5" i="17"/>
  <c r="T25" i="17" s="1"/>
  <c r="T68" i="17" s="1"/>
  <c r="L5" i="17"/>
  <c r="L25" i="17" s="1"/>
  <c r="L60" i="17" s="1"/>
  <c r="L61" i="17" s="1"/>
  <c r="L62" i="17" s="1"/>
  <c r="L63" i="17" s="1"/>
  <c r="L64" i="17" s="1"/>
  <c r="M5" i="17"/>
  <c r="R7" i="17"/>
  <c r="T7" i="17"/>
  <c r="I5" i="17"/>
  <c r="I25" i="17" s="1"/>
  <c r="I57" i="17" s="1"/>
  <c r="I58" i="17" s="1"/>
  <c r="O30" i="23" l="1"/>
  <c r="F50" i="23"/>
  <c r="E38" i="23"/>
  <c r="V56" i="23"/>
  <c r="X56" i="23" s="1"/>
  <c r="F24" i="23"/>
  <c r="Y55" i="23"/>
  <c r="Z55" i="23" s="1"/>
  <c r="AC55" i="23"/>
  <c r="AB55" i="23"/>
  <c r="AD55" i="23" s="1"/>
  <c r="E56" i="17"/>
  <c r="I61" i="17"/>
  <c r="I60" i="17"/>
  <c r="I59" i="17"/>
  <c r="C40" i="17"/>
  <c r="V56" i="17"/>
  <c r="Q84" i="17"/>
  <c r="B84" i="17" s="1"/>
  <c r="AA84" i="17" s="1"/>
  <c r="Q82" i="17"/>
  <c r="B82" i="17" s="1"/>
  <c r="AA82" i="17" s="1"/>
  <c r="Q83" i="17"/>
  <c r="B83" i="17" s="1"/>
  <c r="AA83" i="17" s="1"/>
  <c r="X56" i="17"/>
  <c r="Y56" i="17" s="1"/>
  <c r="Z56" i="17" s="1"/>
  <c r="L31" i="17"/>
  <c r="T31" i="17"/>
  <c r="D26" i="17"/>
  <c r="D32" i="17"/>
  <c r="V57" i="23" l="1"/>
  <c r="X57" i="23" s="1"/>
  <c r="F38" i="23"/>
  <c r="G24" i="23"/>
  <c r="Y56" i="23"/>
  <c r="Z56" i="23" s="1"/>
  <c r="AC56" i="23"/>
  <c r="AB56" i="23"/>
  <c r="AD56" i="23" s="1"/>
  <c r="P30" i="23"/>
  <c r="G50" i="23"/>
  <c r="E32" i="17"/>
  <c r="E52" i="17" s="1"/>
  <c r="D52" i="17"/>
  <c r="D40" i="17"/>
  <c r="V57" i="17"/>
  <c r="X57" i="17" s="1"/>
  <c r="Y57" i="17" s="1"/>
  <c r="E26" i="17"/>
  <c r="Q30" i="23" l="1"/>
  <c r="H50" i="23"/>
  <c r="H24" i="23"/>
  <c r="G38" i="23"/>
  <c r="V58" i="23"/>
  <c r="X58" i="23" s="1"/>
  <c r="Y57" i="23"/>
  <c r="Z57" i="23" s="1"/>
  <c r="AB57" i="23"/>
  <c r="AD57" i="23" s="1"/>
  <c r="AC57" i="23"/>
  <c r="D37" i="24"/>
  <c r="D39" i="24" s="1"/>
  <c r="D40" i="24" s="1"/>
  <c r="F32" i="17"/>
  <c r="F52" i="17" s="1"/>
  <c r="D11" i="24"/>
  <c r="D12" i="24" s="1"/>
  <c r="D13" i="24" s="1"/>
  <c r="D14" i="24" s="1"/>
  <c r="D15" i="24" s="1"/>
  <c r="D20" i="24"/>
  <c r="D22" i="24" s="1"/>
  <c r="D23" i="24" s="1"/>
  <c r="D28" i="24"/>
  <c r="D29" i="24" s="1"/>
  <c r="D30" i="24" s="1"/>
  <c r="D31" i="24" s="1"/>
  <c r="D32" i="24" s="1"/>
  <c r="E40" i="17"/>
  <c r="V58" i="17"/>
  <c r="X58" i="17" s="1"/>
  <c r="Y58" i="17" s="1"/>
  <c r="F26" i="17"/>
  <c r="Y58" i="23" l="1"/>
  <c r="Z58" i="23" s="1"/>
  <c r="AC58" i="23"/>
  <c r="AB58" i="23"/>
  <c r="I24" i="23"/>
  <c r="V59" i="23"/>
  <c r="X59" i="23" s="1"/>
  <c r="H38" i="23"/>
  <c r="R30" i="23"/>
  <c r="I50" i="23"/>
  <c r="F40" i="17"/>
  <c r="V59" i="17"/>
  <c r="X59" i="17" s="1"/>
  <c r="Y59" i="17" s="1"/>
  <c r="N9" i="17"/>
  <c r="N25" i="17" s="1"/>
  <c r="N62" i="17" s="1"/>
  <c r="N63" i="17" s="1"/>
  <c r="N64" i="17" s="1"/>
  <c r="N65" i="17" s="1"/>
  <c r="N66" i="17" s="1"/>
  <c r="O7" i="8"/>
  <c r="M9" i="17"/>
  <c r="P9" i="17"/>
  <c r="P25" i="17" s="1"/>
  <c r="P64" i="17" s="1"/>
  <c r="Q9" i="17"/>
  <c r="Q25" i="17" s="1"/>
  <c r="Q65" i="17" s="1"/>
  <c r="O9" i="17"/>
  <c r="O25" i="17" s="1"/>
  <c r="O63" i="17" s="1"/>
  <c r="O64" i="17" s="1"/>
  <c r="O65" i="17" s="1"/>
  <c r="O66" i="17" s="1"/>
  <c r="O67" i="17" s="1"/>
  <c r="E9" i="10"/>
  <c r="Y9" i="10" s="1"/>
  <c r="D9" i="10"/>
  <c r="AD58" i="23" l="1"/>
  <c r="S30" i="23"/>
  <c r="J50" i="23"/>
  <c r="Y59" i="23"/>
  <c r="Z59" i="23" s="1"/>
  <c r="AB59" i="23"/>
  <c r="AC59" i="23"/>
  <c r="I38" i="23"/>
  <c r="V60" i="23"/>
  <c r="J24" i="23"/>
  <c r="Q68" i="17"/>
  <c r="Q66" i="17"/>
  <c r="Q67" i="17"/>
  <c r="P68" i="17"/>
  <c r="P65" i="17"/>
  <c r="P66" i="17"/>
  <c r="P67" i="17"/>
  <c r="B67" i="17" s="1"/>
  <c r="B66" i="17"/>
  <c r="O31" i="17"/>
  <c r="Q31" i="17"/>
  <c r="P31" i="17"/>
  <c r="N31" i="17"/>
  <c r="Z9" i="10"/>
  <c r="P7" i="8"/>
  <c r="M25" i="17"/>
  <c r="M61" i="17" s="1"/>
  <c r="M62" i="17" s="1"/>
  <c r="M63" i="17" s="1"/>
  <c r="AD59" i="23" l="1"/>
  <c r="J38" i="23"/>
  <c r="K24" i="23"/>
  <c r="T30" i="23"/>
  <c r="L50" i="23" s="1"/>
  <c r="K50" i="23"/>
  <c r="B68" i="17"/>
  <c r="M64" i="17"/>
  <c r="B63" i="17"/>
  <c r="M31" i="17"/>
  <c r="D7" i="14"/>
  <c r="Z7" i="14" s="1"/>
  <c r="Q7" i="8"/>
  <c r="R7" i="8" s="1"/>
  <c r="S7" i="8" s="1"/>
  <c r="T7" i="8" s="1"/>
  <c r="U7" i="8" s="1"/>
  <c r="V7" i="8" s="1"/>
  <c r="D6" i="10"/>
  <c r="D13" i="14"/>
  <c r="Z13" i="14" s="1"/>
  <c r="B17" i="17"/>
  <c r="B13" i="17"/>
  <c r="K38" i="23" l="1"/>
  <c r="L24" i="23"/>
  <c r="B13" i="23"/>
  <c r="Z6" i="10"/>
  <c r="B17" i="23"/>
  <c r="M65" i="17"/>
  <c r="B65" i="17" s="1"/>
  <c r="B64" i="17"/>
  <c r="B15" i="17"/>
  <c r="M24" i="23" l="1"/>
  <c r="L38" i="23"/>
  <c r="B19" i="17"/>
  <c r="N11" i="17"/>
  <c r="O11" i="17"/>
  <c r="P11" i="17"/>
  <c r="Q11" i="17"/>
  <c r="K11" i="17"/>
  <c r="L11" i="17"/>
  <c r="M11" i="17"/>
  <c r="F11" i="17"/>
  <c r="G11" i="17"/>
  <c r="Q15" i="17"/>
  <c r="M38" i="23" l="1"/>
  <c r="N24" i="23"/>
  <c r="N7" i="17"/>
  <c r="H11" i="17"/>
  <c r="P7" i="17"/>
  <c r="E11" i="17"/>
  <c r="J11" i="17"/>
  <c r="I11" i="17"/>
  <c r="Q7" i="17"/>
  <c r="O24" i="23" l="1"/>
  <c r="N38" i="23"/>
  <c r="M7" i="17"/>
  <c r="L7" i="17"/>
  <c r="O7" i="17"/>
  <c r="I7" i="17"/>
  <c r="K7" i="17"/>
  <c r="P24" i="23" l="1"/>
  <c r="O38" i="23"/>
  <c r="G7" i="10"/>
  <c r="Q24" i="23" l="1"/>
  <c r="P38" i="23"/>
  <c r="H7" i="10"/>
  <c r="R24" i="23" l="1"/>
  <c r="Q38" i="23"/>
  <c r="I7" i="10"/>
  <c r="R38" i="23" l="1"/>
  <c r="S24" i="23"/>
  <c r="J7" i="10"/>
  <c r="T24" i="23" l="1"/>
  <c r="T38" i="23" s="1"/>
  <c r="S38" i="23"/>
  <c r="E7" i="17"/>
  <c r="F7" i="17"/>
  <c r="C7" i="17" l="1"/>
  <c r="D7" i="17"/>
  <c r="D11" i="17" l="1"/>
  <c r="C11" i="17"/>
  <c r="N15" i="17" l="1"/>
  <c r="J15" i="17"/>
  <c r="K15" i="17"/>
  <c r="L15" i="17"/>
  <c r="M15" i="17"/>
  <c r="P15" i="17" l="1"/>
  <c r="O15" i="17"/>
  <c r="C15" i="17" l="1"/>
  <c r="D15" i="17" l="1"/>
  <c r="H15" i="17" l="1"/>
  <c r="G15" i="17" l="1"/>
  <c r="E15" i="17"/>
  <c r="I15" i="17"/>
  <c r="F15" i="17"/>
  <c r="G6" i="17" l="1"/>
  <c r="G28" i="17" s="1"/>
  <c r="G71" i="17" s="1"/>
  <c r="B71" i="17" l="1"/>
  <c r="AA71" i="17" s="1"/>
  <c r="G72" i="17"/>
  <c r="G5" i="17"/>
  <c r="G25" i="17" s="1"/>
  <c r="G55" i="17" s="1"/>
  <c r="G56" i="17" l="1"/>
  <c r="B55" i="17"/>
  <c r="AA55" i="17" s="1"/>
  <c r="G73" i="17"/>
  <c r="B72" i="17"/>
  <c r="AA72" i="17" s="1"/>
  <c r="AC71" i="17"/>
  <c r="AB71" i="17"/>
  <c r="AD71" i="17" s="1"/>
  <c r="G29" i="17"/>
  <c r="G7" i="17"/>
  <c r="G46" i="17" l="1"/>
  <c r="V76" i="17"/>
  <c r="X76" i="17" s="1"/>
  <c r="Y76" i="17" s="1"/>
  <c r="Z76" i="17" s="1"/>
  <c r="AC72" i="17"/>
  <c r="AB72" i="17"/>
  <c r="AD72" i="17" s="1"/>
  <c r="G74" i="17"/>
  <c r="G57" i="17"/>
  <c r="AC55" i="17"/>
  <c r="AB55" i="17"/>
  <c r="AD55" i="17" s="1"/>
  <c r="H29" i="17"/>
  <c r="G31" i="17"/>
  <c r="G26" i="17"/>
  <c r="B6" i="17"/>
  <c r="G40" i="17" l="1"/>
  <c r="V60" i="17"/>
  <c r="X60" i="17" s="1"/>
  <c r="H46" i="17"/>
  <c r="V77" i="17"/>
  <c r="X77" i="17" s="1"/>
  <c r="Y77" i="17" s="1"/>
  <c r="Z77" i="17" s="1"/>
  <c r="G58" i="17"/>
  <c r="G75" i="17"/>
  <c r="G32" i="17"/>
  <c r="G52" i="17" s="1"/>
  <c r="G59" i="17" l="1"/>
  <c r="J5" i="17"/>
  <c r="J25" i="17" s="1"/>
  <c r="J58" i="17" s="1"/>
  <c r="J62" i="17" l="1"/>
  <c r="B62" i="17" s="1"/>
  <c r="J59" i="17"/>
  <c r="J60" i="17"/>
  <c r="J61" i="17"/>
  <c r="B61" i="17" s="1"/>
  <c r="AA61" i="17" s="1"/>
  <c r="J7" i="17"/>
  <c r="J31" i="17" l="1"/>
  <c r="I18" i="17" l="1"/>
  <c r="I28" i="17" l="1"/>
  <c r="I73" i="17" s="1"/>
  <c r="I19" i="17"/>
  <c r="K7" i="10"/>
  <c r="L7" i="10" s="1"/>
  <c r="I74" i="17" l="1"/>
  <c r="B73" i="17"/>
  <c r="AA73" i="17" s="1"/>
  <c r="M7" i="10"/>
  <c r="N7" i="10" s="1"/>
  <c r="O7" i="10" s="1"/>
  <c r="P7" i="10" s="1"/>
  <c r="Q7" i="10" s="1"/>
  <c r="R7" i="10" s="1"/>
  <c r="S7" i="10" s="1"/>
  <c r="T7" i="10" s="1"/>
  <c r="U7" i="10" s="1"/>
  <c r="V7" i="10" s="1"/>
  <c r="I31" i="17"/>
  <c r="I29" i="17"/>
  <c r="I46" i="17" l="1"/>
  <c r="V78" i="17"/>
  <c r="X78" i="17" s="1"/>
  <c r="AC73" i="17"/>
  <c r="AB73" i="17"/>
  <c r="AD73" i="17" s="1"/>
  <c r="I77" i="17"/>
  <c r="B77" i="17" s="1"/>
  <c r="AA77" i="17" s="1"/>
  <c r="I76" i="17"/>
  <c r="B76" i="17" s="1"/>
  <c r="AA76" i="17" s="1"/>
  <c r="I75" i="17"/>
  <c r="B75" i="17" s="1"/>
  <c r="AA75" i="17" s="1"/>
  <c r="B74" i="17"/>
  <c r="AA74" i="17" s="1"/>
  <c r="Y7" i="10"/>
  <c r="Z7" i="10" s="1"/>
  <c r="J29" i="17"/>
  <c r="J46" i="17" l="1"/>
  <c r="V79" i="17"/>
  <c r="X79" i="17" s="1"/>
  <c r="AC74" i="17"/>
  <c r="AB74" i="17"/>
  <c r="AD74" i="17" s="1"/>
  <c r="AC75" i="17"/>
  <c r="AB75" i="17"/>
  <c r="AD75" i="17" s="1"/>
  <c r="AC76" i="17"/>
  <c r="AB76" i="17"/>
  <c r="AD76" i="17" s="1"/>
  <c r="AC77" i="17"/>
  <c r="AB77" i="17"/>
  <c r="AD77" i="17" s="1"/>
  <c r="Y78" i="17"/>
  <c r="Z78" i="17" s="1"/>
  <c r="AC78" i="17"/>
  <c r="AB78" i="17"/>
  <c r="K29" i="17"/>
  <c r="AD78" i="17" l="1"/>
  <c r="K46" i="17"/>
  <c r="V80" i="17"/>
  <c r="X80" i="17" s="1"/>
  <c r="Y79" i="17"/>
  <c r="Z79" i="17" s="1"/>
  <c r="AC79" i="17"/>
  <c r="AB79" i="17"/>
  <c r="L29" i="17"/>
  <c r="AD79" i="17" l="1"/>
  <c r="L46" i="17"/>
  <c r="V81" i="17"/>
  <c r="X81" i="17" s="1"/>
  <c r="Y80" i="17"/>
  <c r="Z80" i="17" s="1"/>
  <c r="AC80" i="17"/>
  <c r="AB80" i="17"/>
  <c r="AD80" i="17" s="1"/>
  <c r="M29" i="17"/>
  <c r="M46" i="17" l="1"/>
  <c r="V82" i="17"/>
  <c r="X82" i="17" s="1"/>
  <c r="Y81" i="17"/>
  <c r="Z81" i="17" s="1"/>
  <c r="AC81" i="17"/>
  <c r="AB81" i="17"/>
  <c r="N29" i="17"/>
  <c r="N46" i="17" s="1"/>
  <c r="AD81" i="17" l="1"/>
  <c r="V83" i="17"/>
  <c r="X83" i="17" s="1"/>
  <c r="Y82" i="17"/>
  <c r="Z82" i="17" s="1"/>
  <c r="AC82" i="17"/>
  <c r="AB82" i="17"/>
  <c r="O29" i="17"/>
  <c r="AD82" i="17" l="1"/>
  <c r="O46" i="17"/>
  <c r="V84" i="17"/>
  <c r="X84" i="17" s="1"/>
  <c r="Y83" i="17"/>
  <c r="Z83" i="17" s="1"/>
  <c r="AC83" i="17"/>
  <c r="AB83" i="17"/>
  <c r="P29" i="17"/>
  <c r="P46" i="17" s="1"/>
  <c r="AD83" i="17" l="1"/>
  <c r="Y84" i="17"/>
  <c r="Z84" i="17" s="1"/>
  <c r="AC84" i="17"/>
  <c r="AB84" i="17"/>
  <c r="Q29" i="17"/>
  <c r="Q46" i="17" s="1"/>
  <c r="AD84" i="17" l="1"/>
  <c r="R29" i="17"/>
  <c r="R46" i="17" s="1"/>
  <c r="S29" i="17" l="1"/>
  <c r="S46" i="17" s="1"/>
  <c r="T29" i="17" l="1"/>
  <c r="T46" i="17" s="1"/>
  <c r="B10" i="17" l="1"/>
  <c r="B28" i="17" s="1"/>
  <c r="D4" i="8"/>
  <c r="B7" i="23" s="1"/>
  <c r="B23" i="23" s="1"/>
  <c r="B29" i="23" s="1"/>
  <c r="B9" i="17" l="1"/>
  <c r="D6" i="8"/>
  <c r="B9" i="23" l="1"/>
  <c r="B11" i="17"/>
  <c r="B5" i="17" l="1"/>
  <c r="B25" i="17" s="1"/>
  <c r="B31" i="17" s="1"/>
  <c r="B7" i="17" l="1"/>
  <c r="H5" i="17" l="1"/>
  <c r="H25" i="17" s="1"/>
  <c r="H56" i="17" s="1"/>
  <c r="Y4" i="1"/>
  <c r="Z4" i="1" s="1"/>
  <c r="H60" i="17" l="1"/>
  <c r="B60" i="17" s="1"/>
  <c r="AA60" i="17" s="1"/>
  <c r="H57" i="17"/>
  <c r="H59" i="17"/>
  <c r="B59" i="17" s="1"/>
  <c r="AA59" i="17" s="1"/>
  <c r="B56" i="17"/>
  <c r="AA56" i="17" s="1"/>
  <c r="H31" i="17"/>
  <c r="F33" i="17" s="1"/>
  <c r="H7" i="17"/>
  <c r="H26" i="17"/>
  <c r="D16" i="24" l="1"/>
  <c r="D24" i="24" s="1"/>
  <c r="D41" i="24"/>
  <c r="D33" i="24"/>
  <c r="H40" i="17"/>
  <c r="V61" i="17"/>
  <c r="X61" i="17" s="1"/>
  <c r="H58" i="17"/>
  <c r="B58" i="17" s="1"/>
  <c r="AA58" i="17" s="1"/>
  <c r="B57" i="17"/>
  <c r="AA57" i="17" s="1"/>
  <c r="AB56" i="17"/>
  <c r="AD56" i="17" s="1"/>
  <c r="AC56" i="17"/>
  <c r="I26" i="17"/>
  <c r="H32" i="17"/>
  <c r="H52" i="17" s="1"/>
  <c r="I40" i="17" l="1"/>
  <c r="V62" i="17"/>
  <c r="I32" i="17"/>
  <c r="I52" i="17" s="1"/>
  <c r="J26" i="17"/>
  <c r="J40" i="17" s="1"/>
  <c r="K26" i="17" l="1"/>
  <c r="K40" i="17" s="1"/>
  <c r="J32" i="17"/>
  <c r="J52" i="17" s="1"/>
  <c r="K32" i="17" l="1"/>
  <c r="K52" i="17" s="1"/>
  <c r="L26" i="17"/>
  <c r="L40" i="17" s="1"/>
  <c r="M26" i="17" l="1"/>
  <c r="M40" i="17" s="1"/>
  <c r="L32" i="17"/>
  <c r="L52" i="17" s="1"/>
  <c r="Z57" i="17" l="1"/>
  <c r="AB57" i="17"/>
  <c r="AC57" i="17"/>
  <c r="M32" i="17"/>
  <c r="M52" i="17" s="1"/>
  <c r="N26" i="17"/>
  <c r="N40" i="17" s="1"/>
  <c r="AD57" i="17" l="1"/>
  <c r="Z58" i="17"/>
  <c r="O26" i="17"/>
  <c r="O40" i="17" s="1"/>
  <c r="N32" i="17"/>
  <c r="N52" i="17" s="1"/>
  <c r="Z59" i="17" l="1"/>
  <c r="O32" i="17"/>
  <c r="O52" i="17" s="1"/>
  <c r="P26" i="17"/>
  <c r="P40" i="17" s="1"/>
  <c r="Y60" i="17" l="1"/>
  <c r="Z60" i="17" s="1"/>
  <c r="Q26" i="17"/>
  <c r="Q40" i="17" s="1"/>
  <c r="P32" i="17"/>
  <c r="P52" i="17" s="1"/>
  <c r="Y61" i="17" l="1"/>
  <c r="Z61" i="17" s="1"/>
  <c r="Q32" i="17"/>
  <c r="Q52" i="17" s="1"/>
  <c r="R26" i="17"/>
  <c r="R40" i="17" s="1"/>
  <c r="R32" i="17" l="1"/>
  <c r="R52" i="17" s="1"/>
  <c r="S26" i="17"/>
  <c r="S40" i="17" s="1"/>
  <c r="T26" i="17" l="1"/>
  <c r="T40" i="17" s="1"/>
  <c r="S32" i="17"/>
  <c r="S52" i="17" s="1"/>
  <c r="T32" i="17" l="1"/>
  <c r="T52" i="17" s="1"/>
  <c r="AC58" i="17" l="1"/>
  <c r="AB58" i="17"/>
  <c r="AD58" i="17" s="1"/>
  <c r="AC59" i="17"/>
  <c r="AB59" i="17"/>
  <c r="AD59" i="17" s="1"/>
  <c r="AC60" i="17"/>
  <c r="AB60" i="17"/>
  <c r="AD60" i="17" s="1"/>
  <c r="AC61" i="17"/>
  <c r="AB61" i="17"/>
  <c r="AD61" i="17" s="1"/>
</calcChain>
</file>

<file path=xl/comments1.xml><?xml version="1.0" encoding="utf-8"?>
<comments xmlns="http://schemas.openxmlformats.org/spreadsheetml/2006/main">
  <authors>
    <author>Richard Walker</author>
  </authors>
  <commentList>
    <comment ref="D25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Mix could be 237/22 subject ot level of grant available</t>
        </r>
      </text>
    </comment>
    <comment ref="D41" authorId="0">
      <text>
        <r>
          <rPr>
            <b/>
            <sz val="8"/>
            <color indexed="81"/>
            <rFont val="Tahoma"/>
            <charset val="1"/>
          </rPr>
          <t>Richard Walker:</t>
        </r>
        <r>
          <rPr>
            <sz val="8"/>
            <color indexed="81"/>
            <rFont val="Tahoma"/>
            <charset val="1"/>
          </rPr>
          <t xml:space="preserve">
when added to the phases above this = 2280 which is the limit of the outline planning consent. </t>
        </r>
      </text>
    </comment>
    <comment ref="B131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See also 13/03439/FUL for relocation of current use</t>
        </r>
      </text>
    </comment>
  </commentList>
</comments>
</file>

<file path=xl/comments2.xml><?xml version="1.0" encoding="utf-8"?>
<comments xmlns="http://schemas.openxmlformats.org/spreadsheetml/2006/main">
  <authors>
    <author>Richard Walker</author>
  </authors>
  <commentList>
    <comment ref="B36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EFUL for first 70 of EOUT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25% site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Refused 15.05.13
Appeal in Progress</t>
        </r>
      </text>
    </comment>
    <comment ref="B60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09/02760/FUL</t>
        </r>
      </text>
    </comment>
    <comment ref="B114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Pending Consideration</t>
        </r>
      </text>
    </comment>
  </commentList>
</comments>
</file>

<file path=xl/sharedStrings.xml><?xml version="1.0" encoding="utf-8"?>
<sst xmlns="http://schemas.openxmlformats.org/spreadsheetml/2006/main" count="1020" uniqueCount="617">
  <si>
    <t>00/00316/FUL</t>
  </si>
  <si>
    <t>07/03795/FUL</t>
  </si>
  <si>
    <t>07/02424/EOUT</t>
  </si>
  <si>
    <t>09/02389/OUT</t>
  </si>
  <si>
    <t>Rural Areas</t>
  </si>
  <si>
    <t>07/00174/RES</t>
  </si>
  <si>
    <t>08/03263/FUL</t>
  </si>
  <si>
    <t>05/02563/FUL</t>
  </si>
  <si>
    <t>RAD 2</t>
  </si>
  <si>
    <t>Planning Ref</t>
  </si>
  <si>
    <t>Total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</si>
  <si>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</si>
  <si>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</si>
  <si>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</si>
  <si>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</si>
  <si>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</si>
  <si>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</si>
  <si>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</si>
  <si>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</si>
  <si>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</si>
  <si>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</si>
  <si>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</si>
  <si>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</si>
  <si>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</si>
  <si>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24/25</t>
  </si>
  <si>
    <t>25/26</t>
  </si>
  <si>
    <t>Cumulative Delivery</t>
  </si>
  <si>
    <t>06/01733/EOUT</t>
  </si>
  <si>
    <t>Large Sites with PP</t>
  </si>
  <si>
    <t>05/01596/FUL</t>
  </si>
  <si>
    <t>08/01334/FUL</t>
  </si>
  <si>
    <t xml:space="preserve">88 Coronation Avenue </t>
  </si>
  <si>
    <t>07/03640/FUL</t>
  </si>
  <si>
    <t>5 - 13 Somerset Place</t>
  </si>
  <si>
    <t>Small Sites Built</t>
  </si>
  <si>
    <t>Lime Grove School</t>
  </si>
  <si>
    <t>07/02461/FUL</t>
  </si>
  <si>
    <t>43 Upper Oldfield Park</t>
  </si>
  <si>
    <t>07/03670/FUL</t>
  </si>
  <si>
    <t>Byways, Bathwick Street</t>
  </si>
  <si>
    <t>07/01598/FUL</t>
  </si>
  <si>
    <t>Southbourne Gardens</t>
  </si>
  <si>
    <t>08/04139/FUL</t>
  </si>
  <si>
    <t>06/04086/FUL</t>
  </si>
  <si>
    <t>09/02468/FUL</t>
  </si>
  <si>
    <t>09/00124/FUL</t>
  </si>
  <si>
    <t>SHLAA Ref</t>
  </si>
  <si>
    <t>Wes 1</t>
  </si>
  <si>
    <t>King 10</t>
  </si>
  <si>
    <t>King 6</t>
  </si>
  <si>
    <t>Wid 22</t>
  </si>
  <si>
    <t>King 12</t>
  </si>
  <si>
    <t>Abb 6</t>
  </si>
  <si>
    <t>Abb 9</t>
  </si>
  <si>
    <t>King 13</t>
  </si>
  <si>
    <t>Lam 4</t>
  </si>
  <si>
    <t>Wid 18</t>
  </si>
  <si>
    <t>K1</t>
  </si>
  <si>
    <t>K2</t>
  </si>
  <si>
    <t>K4</t>
  </si>
  <si>
    <t>King 11</t>
  </si>
  <si>
    <t>Odn 3</t>
  </si>
  <si>
    <t>Lyn 1</t>
  </si>
  <si>
    <t>Lans 3</t>
  </si>
  <si>
    <t>Cdn 3</t>
  </si>
  <si>
    <t>Lans 5</t>
  </si>
  <si>
    <t>Bwk 1</t>
  </si>
  <si>
    <t>Abb 3,4&amp;5</t>
  </si>
  <si>
    <t xml:space="preserve">Lans 2 </t>
  </si>
  <si>
    <t>Wal 1</t>
  </si>
  <si>
    <t>RAD 20</t>
  </si>
  <si>
    <t>09/02612/OUT</t>
  </si>
  <si>
    <t>SHLAA Ref:</t>
  </si>
  <si>
    <t>Paulton and Peasdown St John</t>
  </si>
  <si>
    <t>Pau 1</t>
  </si>
  <si>
    <t>Pau 2</t>
  </si>
  <si>
    <t>Pau 4</t>
  </si>
  <si>
    <t>Pea 1</t>
  </si>
  <si>
    <t>Pau 3</t>
  </si>
  <si>
    <t>Bath</t>
  </si>
  <si>
    <t>Keynsham</t>
  </si>
  <si>
    <t xml:space="preserve">Temple Infant School </t>
  </si>
  <si>
    <t xml:space="preserve">Temple Junior School </t>
  </si>
  <si>
    <t>09/00939/FUL</t>
  </si>
  <si>
    <t>09/04259/FUL</t>
  </si>
  <si>
    <t>West 5</t>
  </si>
  <si>
    <t>09/01097/REG03</t>
  </si>
  <si>
    <t>Tim 1</t>
  </si>
  <si>
    <t>Far 1</t>
  </si>
  <si>
    <t xml:space="preserve">KEYNSHAM </t>
  </si>
  <si>
    <t xml:space="preserve">Paulton Builders Merchants </t>
  </si>
  <si>
    <t>09/01095/REG03</t>
  </si>
  <si>
    <t>Large Sites Built</t>
  </si>
  <si>
    <t>BATH</t>
  </si>
  <si>
    <t>09/04931/FUL</t>
  </si>
  <si>
    <t>Former Garage, Piccadily Place</t>
  </si>
  <si>
    <t>MSN.9</t>
  </si>
  <si>
    <t>RAD.1</t>
  </si>
  <si>
    <t>Smile Stores, St Georges Place</t>
  </si>
  <si>
    <t>10/00011/PADEV</t>
  </si>
  <si>
    <t>04/00096/FUL</t>
  </si>
  <si>
    <t>10/03397/FUL</t>
  </si>
  <si>
    <t>09/04351/FUL</t>
  </si>
  <si>
    <t>09/04009/FUL</t>
  </si>
  <si>
    <t>The Grange Hotel</t>
  </si>
  <si>
    <t>Wal 4</t>
  </si>
  <si>
    <t>10/01554/FUL</t>
  </si>
  <si>
    <t>Somer Valley</t>
  </si>
  <si>
    <t>Midsomer Norton and Radstock</t>
  </si>
  <si>
    <t>RAD 4</t>
  </si>
  <si>
    <t>09/0448/FUL</t>
  </si>
  <si>
    <t>MSN.1</t>
  </si>
  <si>
    <t>MSN 16</t>
  </si>
  <si>
    <t>St Peter's Park</t>
  </si>
  <si>
    <t>Freshford Mill, Freshford</t>
  </si>
  <si>
    <t>10/04015/FUL</t>
  </si>
  <si>
    <t>09/01173/FUL</t>
  </si>
  <si>
    <t>10/04977/FUL</t>
  </si>
  <si>
    <t>Total Delivery</t>
  </si>
  <si>
    <t>11/00800/RES</t>
  </si>
  <si>
    <t>11/01772/FUL</t>
  </si>
  <si>
    <t>11/00121/FUL</t>
  </si>
  <si>
    <t>Weirside Court, Lower Bristol Road</t>
  </si>
  <si>
    <t>11/03245/FUL</t>
  </si>
  <si>
    <t>11/03783/RES</t>
  </si>
  <si>
    <t>Heal House, Paulton</t>
  </si>
  <si>
    <t>Rockery Tea Gardens, North Road</t>
  </si>
  <si>
    <t>15 St George Place</t>
  </si>
  <si>
    <t>11/04301/FUL</t>
  </si>
  <si>
    <t>11/04325/FUL</t>
  </si>
  <si>
    <t>12/00980/FUL</t>
  </si>
  <si>
    <t xml:space="preserve">Radstock County Infants </t>
  </si>
  <si>
    <t>Wal #</t>
  </si>
  <si>
    <t>Abb 1</t>
  </si>
  <si>
    <t>Land at Royal United Hospital (North Site)</t>
  </si>
  <si>
    <t>New 2</t>
  </si>
  <si>
    <t>New 3</t>
  </si>
  <si>
    <t>Land at Royal United Hospital (South Site)</t>
  </si>
  <si>
    <t>Wid 5</t>
  </si>
  <si>
    <t>Newark House</t>
  </si>
  <si>
    <t>12/01058/FUL</t>
  </si>
  <si>
    <t>08/03370/FUL</t>
  </si>
  <si>
    <t>26/27</t>
  </si>
  <si>
    <t>27/28</t>
  </si>
  <si>
    <t>28/29</t>
  </si>
  <si>
    <t>29/30</t>
  </si>
  <si>
    <t>30/31</t>
  </si>
  <si>
    <t>2030/31</t>
  </si>
  <si>
    <t>MoD Foxhill Mkt</t>
  </si>
  <si>
    <t>MoD Ensleigh Mkt</t>
  </si>
  <si>
    <t>MoD Ensleigh Aff</t>
  </si>
  <si>
    <t xml:space="preserve">MoD Foxhill Aff </t>
  </si>
  <si>
    <t>MoD Warminster Road Mkt</t>
  </si>
  <si>
    <t>MoD Warminster Road Aff</t>
  </si>
  <si>
    <t>Market Delivery</t>
  </si>
  <si>
    <t>Affordable Delivery</t>
  </si>
  <si>
    <t>BWR Crest Phases I-2 Mkt</t>
  </si>
  <si>
    <t>BWR Crest Phases I-2 Aff</t>
  </si>
  <si>
    <t>Holcombe Green, Upper Weston (Aff)</t>
  </si>
  <si>
    <t>Day Crescent, Twerton (Aff)</t>
  </si>
  <si>
    <t>Southlands, Upper Weston (Aff)</t>
  </si>
  <si>
    <t xml:space="preserve">BWR East </t>
  </si>
  <si>
    <t>Marjorie Whimster House (Aff)</t>
  </si>
  <si>
    <t>Sainsbury's , Frome Rd</t>
  </si>
  <si>
    <t>Lambridge Harvester Mkt</t>
  </si>
  <si>
    <t>Lambridge Harvester Aff</t>
  </si>
  <si>
    <t>SHLAA</t>
  </si>
  <si>
    <t>R/O 89-123 Englishcombe Lane Mkt</t>
  </si>
  <si>
    <t>R/O 89-123 Englishcombe Lane Aff</t>
  </si>
  <si>
    <t>Land at Royal United Hospital (North Site) Mkt</t>
  </si>
  <si>
    <t>Land at Royal United Hospital (North Site) Aff</t>
  </si>
  <si>
    <t>Land at Royal United Hospital (South Site) Mkt</t>
  </si>
  <si>
    <t>Land at Royal United Hospital (South Site) Aff</t>
  </si>
  <si>
    <t>Avon Street Car/Coach Parks (Council Owned) Aff</t>
  </si>
  <si>
    <t>Avon Street Car/Coach Parks (Council Owned) Mkt</t>
  </si>
  <si>
    <t>Cattlemarket, Corn Market and Hilton Mkt</t>
  </si>
  <si>
    <t>Cattlemarket, Corn Market and Hilton Aff</t>
  </si>
  <si>
    <t>Manvers Street Aff</t>
  </si>
  <si>
    <t>Hope House, Lansdown Road Mkt</t>
  </si>
  <si>
    <t>Hope House, Lansdown Road Aff</t>
  </si>
  <si>
    <r>
      <t xml:space="preserve">Land to rear of 52 High Street, Aff </t>
    </r>
    <r>
      <rPr>
        <sz val="9"/>
        <color rgb="FF7030A0"/>
        <rFont val="Segoe UI"/>
        <family val="2"/>
      </rPr>
      <t>(Guiness)</t>
    </r>
  </si>
  <si>
    <r>
      <t xml:space="preserve">Cautletts Close </t>
    </r>
    <r>
      <rPr>
        <sz val="9"/>
        <color rgb="FF7030A0"/>
        <rFont val="Segoe UI"/>
        <family val="2"/>
      </rPr>
      <t xml:space="preserve">(David Wilson) </t>
    </r>
  </si>
  <si>
    <t>Cautletts Close Mkt</t>
  </si>
  <si>
    <t>Cautletts Close Aff</t>
  </si>
  <si>
    <t>Former Alcan Factory Mkt</t>
  </si>
  <si>
    <t>Former Alcan Factory Aff</t>
  </si>
  <si>
    <t>Large Sites Built or with Planning Permission</t>
  </si>
  <si>
    <t>St Peters Factory, Phase II Mkt</t>
  </si>
  <si>
    <r>
      <rPr>
        <sz val="9"/>
        <rFont val="Segoe UI"/>
        <family val="2"/>
      </rPr>
      <t xml:space="preserve">Chilcompton Road II, Aff </t>
    </r>
    <r>
      <rPr>
        <sz val="9"/>
        <color rgb="FF7030A0"/>
        <rFont val="Segoe UI"/>
        <family val="2"/>
      </rPr>
      <t>(Oval Estates)</t>
    </r>
  </si>
  <si>
    <t>Radstock Railway Land Mkt</t>
  </si>
  <si>
    <t>Radstock Railway Land Aff</t>
  </si>
  <si>
    <r>
      <t xml:space="preserve">St Peters Factory, Phase II </t>
    </r>
    <r>
      <rPr>
        <sz val="9"/>
        <color theme="7"/>
        <rFont val="Segoe UI"/>
        <family val="2"/>
      </rPr>
      <t>(Oval Estates)</t>
    </r>
  </si>
  <si>
    <t>Bath Mkt</t>
  </si>
  <si>
    <t>Bath Aff</t>
  </si>
  <si>
    <t>Keynsham Mkt</t>
  </si>
  <si>
    <t>Keynsham Aff</t>
  </si>
  <si>
    <t>Polestar Bovis (1a) Mkt</t>
  </si>
  <si>
    <t>Polestar Bovis (1a) Aff</t>
  </si>
  <si>
    <r>
      <t xml:space="preserve">Polestar Remainder of Outline PP </t>
    </r>
    <r>
      <rPr>
        <sz val="9"/>
        <color rgb="FF7030A0"/>
        <rFont val="Segoe UI"/>
        <family val="2"/>
      </rPr>
      <t>(Bovis)</t>
    </r>
  </si>
  <si>
    <r>
      <t>Polestar (1a)</t>
    </r>
    <r>
      <rPr>
        <b/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</si>
  <si>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r>
      <t>Polestar (1b)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</si>
  <si>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t>Wellow Lane, Peasdown Mkt</t>
  </si>
  <si>
    <t>Wellow Lane, Peasdown Aff</t>
  </si>
  <si>
    <r>
      <rPr>
        <b/>
        <sz val="9"/>
        <rFont val="Segoe UI"/>
        <family val="2"/>
      </rPr>
      <t xml:space="preserve">Wellow Lane, Peasdown </t>
    </r>
    <r>
      <rPr>
        <sz val="9"/>
        <color rgb="FF7030A0"/>
        <rFont val="Segoe UI"/>
        <family val="2"/>
      </rPr>
      <t>(David Wilson)</t>
    </r>
  </si>
  <si>
    <t>Somer Valley Mkt</t>
  </si>
  <si>
    <t>Somer Valley Aff</t>
  </si>
  <si>
    <t>Wheeler &amp; Co, Timsbury Mkt</t>
  </si>
  <si>
    <t>Wheeler &amp; Co, Timsbury Aff</t>
  </si>
  <si>
    <t>Brookside Drive, Farmborough Mkt</t>
  </si>
  <si>
    <t>Brookside Drive, Farmborough Aff</t>
  </si>
  <si>
    <t>Sites beyond HDBs Mkt</t>
  </si>
  <si>
    <t>Sites beyond HDBs Aff</t>
  </si>
  <si>
    <t>Small sites Built</t>
  </si>
  <si>
    <t>Rural Areas Mkt</t>
  </si>
  <si>
    <t>Rural Areas Aff</t>
  </si>
  <si>
    <t>Sleep Lane, Whitchurch Mkt</t>
  </si>
  <si>
    <t>Sleep Lane, Whitchurch Aff</t>
  </si>
  <si>
    <r>
      <t xml:space="preserve">Sleep Lane, Whitchurch </t>
    </r>
    <r>
      <rPr>
        <sz val="9"/>
        <color theme="7"/>
        <rFont val="Segoe UI"/>
        <family val="2"/>
      </rPr>
      <t>(Barratt)</t>
    </r>
  </si>
  <si>
    <t>MSN</t>
  </si>
  <si>
    <t>K10</t>
  </si>
  <si>
    <t>K9</t>
  </si>
  <si>
    <t>K 6</t>
  </si>
  <si>
    <t>K7</t>
  </si>
  <si>
    <t>K8</t>
  </si>
  <si>
    <t xml:space="preserve">Read of 2-20 High Street </t>
  </si>
  <si>
    <t>Longer Term Windfall Allowance</t>
  </si>
  <si>
    <t>5 Year Windfall Allowance</t>
  </si>
  <si>
    <t>Old Bakery, Waterloo Road Mkt</t>
  </si>
  <si>
    <t>Old Bakery, Waterloo Road Aff</t>
  </si>
  <si>
    <t>NR13: Coomb End</t>
  </si>
  <si>
    <t>Fairholm Manor (130 Wellsway)</t>
  </si>
  <si>
    <t>East Keynsham Mkt</t>
  </si>
  <si>
    <t>East Keynsham Aff</t>
  </si>
  <si>
    <t>West Keynsham Aff</t>
  </si>
  <si>
    <t>West Keynsham Mkt</t>
  </si>
  <si>
    <r>
      <t xml:space="preserve">Elm Tree Avenue, Aff </t>
    </r>
    <r>
      <rPr>
        <sz val="9"/>
        <color rgb="FF7030A0"/>
        <rFont val="Segoe UI"/>
        <family val="2"/>
      </rPr>
      <t>(Curo)</t>
    </r>
  </si>
  <si>
    <t>Old Pit Yard, Clandown</t>
  </si>
  <si>
    <t>Market Cumulative Delivery</t>
  </si>
  <si>
    <t>Affordable Cumulative Delivery</t>
  </si>
  <si>
    <t>Rymans Enginnering</t>
  </si>
  <si>
    <t>Bath Press</t>
  </si>
  <si>
    <t>Twerton Park</t>
  </si>
  <si>
    <t>Bath Press Mkt</t>
  </si>
  <si>
    <t>Bath Press Aff</t>
  </si>
  <si>
    <t>Twerton Park Mkt</t>
  </si>
  <si>
    <t>Twerton Park Aff</t>
  </si>
  <si>
    <t xml:space="preserve"> </t>
  </si>
  <si>
    <t xml:space="preserve"> 5 Year Housing Supply Period from 13/14</t>
  </si>
  <si>
    <t>Weston Slopes Mkt</t>
  </si>
  <si>
    <t>Weston Slopes Aff</t>
  </si>
  <si>
    <t>Odd Down Plateau Mkt</t>
  </si>
  <si>
    <t>Odd Down Plateau Aff</t>
  </si>
  <si>
    <t>SOMER VALLEY</t>
  </si>
  <si>
    <t>Royal High Playing Field, Mkt</t>
  </si>
  <si>
    <t>Royal High Playing Field, Aff</t>
  </si>
  <si>
    <t>Fire Station &amp; Riverside Mkt</t>
  </si>
  <si>
    <t>Fire Station &amp; Riverside Aff</t>
  </si>
  <si>
    <t>NR13: Coomb End Mkt</t>
  </si>
  <si>
    <t>NR13: Coomb End Aff</t>
  </si>
  <si>
    <t>Rymans Enginnering Mkt</t>
  </si>
  <si>
    <t>Rymans Enginnering Aff</t>
  </si>
  <si>
    <t>RA.2 Mkt</t>
  </si>
  <si>
    <t>RA.2 Aff</t>
  </si>
  <si>
    <t>South West Keynsham (East) Mkt</t>
  </si>
  <si>
    <t>South West Keynsham (East) Aff</t>
  </si>
  <si>
    <t>South West Keynsham (West) Mkt</t>
  </si>
  <si>
    <t>South West Keynsham (West) Aff</t>
  </si>
  <si>
    <t>N/a</t>
  </si>
  <si>
    <t xml:space="preserve">High Street </t>
  </si>
  <si>
    <t>K5</t>
  </si>
  <si>
    <t>SE Bristol (Whitchurch) Mkt</t>
  </si>
  <si>
    <t>SE Bristol (Whitchurch) Aff</t>
  </si>
  <si>
    <t xml:space="preserve">SE Bristol (Whitchurch) </t>
  </si>
  <si>
    <t>Hicks Gate Max Mkt</t>
  </si>
  <si>
    <t>Hicks Gate Min Mkt</t>
  </si>
  <si>
    <t>Hicks Gate Max Aff</t>
  </si>
  <si>
    <t>Hicks Gate Min Af</t>
  </si>
  <si>
    <t>Whitchurch Environs Max Mkt</t>
  </si>
  <si>
    <t>Whitchurch Environs Max Aff</t>
  </si>
  <si>
    <t>Whitchurch Environs Mid Mkt</t>
  </si>
  <si>
    <t>Whitchurch Environs Mid Aff</t>
  </si>
  <si>
    <t xml:space="preserve">Green Belt Availablity </t>
  </si>
  <si>
    <t>Other SHLAA PDL Housing Potential</t>
  </si>
  <si>
    <t>Proposed Green Belt Development</t>
  </si>
  <si>
    <t>Land at Odd Down</t>
  </si>
  <si>
    <t>Lower slopes north of Weston</t>
  </si>
  <si>
    <t>SE BRISTOL GREEN BELT</t>
  </si>
  <si>
    <t>Whichurch Mkt</t>
  </si>
  <si>
    <t>Whichurch Aff</t>
  </si>
  <si>
    <t xml:space="preserve">Proposed GB Develoment at Whitchurch </t>
  </si>
  <si>
    <t>Small Sites with PP @ April 2013</t>
  </si>
  <si>
    <t>Small sites with PP @ April 1st 2013</t>
  </si>
  <si>
    <t>Twt</t>
  </si>
  <si>
    <t>West</t>
  </si>
  <si>
    <t>Hartwells Garage</t>
  </si>
  <si>
    <t>Hartwells Mkt</t>
  </si>
  <si>
    <t>Hartwells Aff</t>
  </si>
  <si>
    <t>MSN.10</t>
  </si>
  <si>
    <r>
      <t xml:space="preserve">Land at Fosseway South </t>
    </r>
    <r>
      <rPr>
        <sz val="9"/>
        <color rgb="FF7030A0"/>
        <rFont val="Segoe UI"/>
        <family val="2"/>
      </rPr>
      <t>(Strategic Land Partnerships)</t>
    </r>
  </si>
  <si>
    <t>13/00127/OUT</t>
  </si>
  <si>
    <t>Land at Fosseway South Aff</t>
  </si>
  <si>
    <t>Land at Fosseway South Mkt</t>
  </si>
  <si>
    <t>New.1</t>
  </si>
  <si>
    <t>12/04590/OUT</t>
  </si>
  <si>
    <t>12/03885/PREAPP</t>
  </si>
  <si>
    <r>
      <t xml:space="preserve">South West Keynsham (East) </t>
    </r>
    <r>
      <rPr>
        <sz val="9"/>
        <color rgb="FF7030A0"/>
        <rFont val="Segoe UI"/>
        <family val="2"/>
      </rPr>
      <t>(Taylor Wimpey)</t>
    </r>
  </si>
  <si>
    <t>13/01780/EOUT</t>
  </si>
  <si>
    <r>
      <t xml:space="preserve">Former Alcan Factory </t>
    </r>
    <r>
      <rPr>
        <sz val="9"/>
        <color rgb="FF7030A0"/>
        <rFont val="Segoe UI"/>
        <family val="2"/>
      </rPr>
      <t>(Linden/Barrett)</t>
    </r>
  </si>
  <si>
    <t>13/00004/PADEV</t>
  </si>
  <si>
    <t>11/02193/FUL</t>
  </si>
  <si>
    <r>
      <t xml:space="preserve">Brookside Drive, Farmborough </t>
    </r>
    <r>
      <rPr>
        <sz val="9"/>
        <color theme="7"/>
        <rFont val="Segoe UI"/>
        <family val="2"/>
      </rPr>
      <t>(Blue Cedar)</t>
    </r>
  </si>
  <si>
    <r>
      <t xml:space="preserve">Wheeler &amp; Co, Timsbury </t>
    </r>
    <r>
      <rPr>
        <sz val="9"/>
        <color theme="7"/>
        <rFont val="Segoe UI"/>
        <family val="2"/>
      </rPr>
      <t>(Flower &amp; Hayes)</t>
    </r>
  </si>
  <si>
    <t>12/05590/ERES</t>
  </si>
  <si>
    <t xml:space="preserve">06/04013/EFUL </t>
  </si>
  <si>
    <t>12/05387/ERES</t>
  </si>
  <si>
    <t>BWR B17 Mkt</t>
  </si>
  <si>
    <t>BWR B17 Aff</t>
  </si>
  <si>
    <t>BWR  B1 Mkt</t>
  </si>
  <si>
    <t>BWR  B1 Aff</t>
  </si>
  <si>
    <t>13/00734/FUL &amp; 13/1567/DEM</t>
  </si>
  <si>
    <t>Goldney House, Temple Cloud, Aff (within HDB)</t>
  </si>
  <si>
    <t>Stitchings Shord Lane, Bishop Sutton Mkt</t>
  </si>
  <si>
    <t>Stitchings Shord Lane, Bishop Sutton Aff</t>
  </si>
  <si>
    <t>12/04238/OUT</t>
  </si>
  <si>
    <r>
      <t xml:space="preserve">Stitchings Shord Lane, Bishop Sutton </t>
    </r>
    <r>
      <rPr>
        <sz val="9"/>
        <color theme="7"/>
        <rFont val="Segoe UI"/>
        <family val="2"/>
      </rPr>
      <t>(Edward Ware)</t>
    </r>
  </si>
  <si>
    <t>The Wharf, Clutton</t>
  </si>
  <si>
    <t>The Wharf, Clutton Mkt</t>
  </si>
  <si>
    <t>The Wharf, Clutton Aff</t>
  </si>
  <si>
    <r>
      <t xml:space="preserve">MoD Ensleigh - Granville Rd </t>
    </r>
    <r>
      <rPr>
        <sz val="9"/>
        <color theme="7"/>
        <rFont val="Segoe UI"/>
        <family val="2"/>
      </rPr>
      <t>(Skanska)</t>
    </r>
  </si>
  <si>
    <r>
      <t xml:space="preserve">MoD Foxhill </t>
    </r>
    <r>
      <rPr>
        <sz val="9"/>
        <color theme="7"/>
        <rFont val="Segoe UI"/>
        <family val="2"/>
      </rPr>
      <t>(Curo)</t>
    </r>
  </si>
  <si>
    <t>BWR  Onega Centre</t>
  </si>
  <si>
    <t>BWR  Windsor Bridge Road Mkt</t>
  </si>
  <si>
    <t>BWR  Onega Centre Mkt</t>
  </si>
  <si>
    <t>BWR  Onega Centre Aff</t>
  </si>
  <si>
    <t>Comfortable Place Mkt</t>
  </si>
  <si>
    <t>Comfortable Place Aff</t>
  </si>
  <si>
    <t>Hinton Garage</t>
  </si>
  <si>
    <r>
      <t xml:space="preserve">BWR : B3, B4, B10, B10a, B10b, B7, B8 </t>
    </r>
    <r>
      <rPr>
        <sz val="9"/>
        <color theme="7"/>
        <rFont val="Segoe UI"/>
        <family val="2"/>
      </rPr>
      <t>(Crest)</t>
    </r>
  </si>
  <si>
    <t>BWR Comfortable Place</t>
  </si>
  <si>
    <t>BWR Argos River Frontage</t>
  </si>
  <si>
    <t>BWR Hinton Garage</t>
  </si>
  <si>
    <t>Somerdale Phase 1 Houses Mkt</t>
  </si>
  <si>
    <t>Somerdale Phase 1 Houses Aff</t>
  </si>
  <si>
    <r>
      <rPr>
        <sz val="9"/>
        <rFont val="Segoe UI"/>
        <family val="2"/>
      </rPr>
      <t>Somerdale Phases 3-5</t>
    </r>
    <r>
      <rPr>
        <b/>
        <sz val="9"/>
        <rFont val="Segoe UI"/>
        <family val="2"/>
      </rPr>
      <t xml:space="preserve"> </t>
    </r>
    <r>
      <rPr>
        <sz val="9"/>
        <rFont val="Segoe UI"/>
        <family val="2"/>
      </rPr>
      <t>Mkt</t>
    </r>
  </si>
  <si>
    <t>Somerdale Phases 3-5 Aff</t>
  </si>
  <si>
    <t>Somerdale Phase 2 Block A Mkt</t>
  </si>
  <si>
    <t>Somerdale Phase 2 Block A Aff</t>
  </si>
  <si>
    <r>
      <t xml:space="preserve">Somerdale: Phase 1 Houses </t>
    </r>
    <r>
      <rPr>
        <sz val="9"/>
        <color theme="7"/>
        <rFont val="Segoe UI"/>
        <family val="2"/>
      </rPr>
      <t>(Taylor Wimpey)</t>
    </r>
  </si>
  <si>
    <r>
      <t xml:space="preserve">Somerdale Phase: 2 Block A </t>
    </r>
    <r>
      <rPr>
        <sz val="9"/>
        <color theme="7"/>
        <rFont val="Segoe UI"/>
        <family val="2"/>
      </rPr>
      <t>(Taylor Wimpey)</t>
    </r>
  </si>
  <si>
    <r>
      <t xml:space="preserve">Somerdale: Phases 3-5 </t>
    </r>
    <r>
      <rPr>
        <sz val="9"/>
        <color theme="7"/>
        <rFont val="Segoe UI"/>
        <family val="2"/>
      </rPr>
      <t>(Taylor Wimpey)</t>
    </r>
  </si>
  <si>
    <t>SOMER VALLEY AGGREGATE</t>
  </si>
  <si>
    <t>13/02050/DEM</t>
  </si>
  <si>
    <r>
      <t xml:space="preserve">R/O 89-123 Englishcombe Lane </t>
    </r>
    <r>
      <rPr>
        <sz val="9"/>
        <color theme="7"/>
        <rFont val="Segoe UI"/>
        <family val="2"/>
      </rPr>
      <t>(BANES</t>
    </r>
    <r>
      <rPr>
        <sz val="9"/>
        <rFont val="Segoe UI"/>
        <family val="2"/>
      </rPr>
      <t>)</t>
    </r>
  </si>
  <si>
    <r>
      <t xml:space="preserve">Avon Street Car/Coach Parks </t>
    </r>
    <r>
      <rPr>
        <sz val="9"/>
        <color theme="7"/>
        <rFont val="Segoe UI"/>
        <family val="2"/>
      </rPr>
      <t>(BANES)</t>
    </r>
  </si>
  <si>
    <r>
      <t xml:space="preserve">MoD Warminster Road </t>
    </r>
    <r>
      <rPr>
        <sz val="9"/>
        <color theme="7"/>
        <rFont val="Segoe UI"/>
        <family val="2"/>
      </rPr>
      <t>(Sqaure Bay et al)</t>
    </r>
  </si>
  <si>
    <r>
      <t>BWR  Windsor Bridge Road</t>
    </r>
    <r>
      <rPr>
        <sz val="9"/>
        <color theme="7"/>
        <rFont val="Segoe UI"/>
        <family val="2"/>
      </rPr>
      <t xml:space="preserve"> </t>
    </r>
  </si>
  <si>
    <t>BWR  Windsor Bridge Road Aff</t>
  </si>
  <si>
    <r>
      <t xml:space="preserve">Lambridge Harvester </t>
    </r>
    <r>
      <rPr>
        <sz val="9"/>
        <color theme="7"/>
        <rFont val="Segoe UI"/>
        <family val="2"/>
      </rPr>
      <t>(Lend Lease)</t>
    </r>
  </si>
  <si>
    <r>
      <t xml:space="preserve">SW Keynsham Extension </t>
    </r>
    <r>
      <rPr>
        <sz val="9"/>
        <color rgb="FF7030A0"/>
        <rFont val="Segoe UI"/>
        <family val="2"/>
      </rPr>
      <t>(Bloor)</t>
    </r>
  </si>
  <si>
    <t>12/00293/FUL</t>
  </si>
  <si>
    <t>Rear of 94-96 Temple Street (Pco)</t>
  </si>
  <si>
    <t>Bis 3a</t>
  </si>
  <si>
    <t>12/05279/FUL</t>
  </si>
  <si>
    <t>12/01882/OUT</t>
  </si>
  <si>
    <t>Clu 1</t>
  </si>
  <si>
    <t>Wht 1</t>
  </si>
  <si>
    <t>Notes</t>
  </si>
  <si>
    <r>
      <t>Polestar</t>
    </r>
    <r>
      <rPr>
        <sz val="9"/>
        <rFont val="Segoe UI"/>
        <family val="2"/>
      </rPr>
      <t xml:space="preserve"> (</t>
    </r>
    <r>
      <rPr>
        <sz val="9"/>
        <color rgb="FF7030A0"/>
        <rFont val="Segoe UI"/>
        <family val="2"/>
      </rPr>
      <t>Barratt)</t>
    </r>
    <r>
      <rPr>
        <b/>
        <sz val="9"/>
        <rFont val="Segoe UI"/>
        <family val="2"/>
      </rPr>
      <t xml:space="preserve"> (120 built pre 2011)</t>
    </r>
  </si>
  <si>
    <t>Welton Bibby &amp; Barron Mkt</t>
  </si>
  <si>
    <t>Welton Bibby &amp; Barron Aff</t>
  </si>
  <si>
    <t>RAD 12</t>
  </si>
  <si>
    <t>Welton Bibby &amp; Barron</t>
  </si>
  <si>
    <t>13/01944/FUL</t>
  </si>
  <si>
    <t>13/01914/FUL</t>
  </si>
  <si>
    <t>Bryant Avenue  Mkt</t>
  </si>
  <si>
    <t>Bryant Avenue Aff</t>
  </si>
  <si>
    <t>Elm Tree Inn Mkt</t>
  </si>
  <si>
    <t>Elm Tree Inn Aff</t>
  </si>
  <si>
    <t>MSN x</t>
  </si>
  <si>
    <t>12/02181/FUL</t>
  </si>
  <si>
    <t>12/01454/FUL</t>
  </si>
  <si>
    <t xml:space="preserve">Manvers Street Mkt </t>
  </si>
  <si>
    <t xml:space="preserve">Cattlemarket, Corn Market and Hilton </t>
  </si>
  <si>
    <r>
      <rPr>
        <b/>
        <sz val="9"/>
        <rFont val="Segoe UI"/>
        <family val="2"/>
      </rPr>
      <t>Manvers Street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(BANES, A&amp;S Cons, Royal Mail)</t>
    </r>
  </si>
  <si>
    <t>BWR: Remainder of Secured Land Mkt</t>
  </si>
  <si>
    <r>
      <t>BWR: B17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(Crest)</t>
    </r>
  </si>
  <si>
    <t xml:space="preserve">BWR: Remainder of Secured Land Aff </t>
  </si>
  <si>
    <t xml:space="preserve">Check 1 </t>
  </si>
  <si>
    <t>Check 2</t>
  </si>
  <si>
    <r>
      <t xml:space="preserve">BWR OPA.1 </t>
    </r>
    <r>
      <rPr>
        <sz val="9"/>
        <rFont val="Segoe UI"/>
        <family val="2"/>
      </rPr>
      <t xml:space="preserve">Unsecured Land </t>
    </r>
    <r>
      <rPr>
        <sz val="9"/>
        <color theme="7"/>
        <rFont val="Segoe UI"/>
        <family val="2"/>
      </rPr>
      <t>(Crest)</t>
    </r>
  </si>
  <si>
    <t>BWR OPA.1 Unsecured Land Mkt</t>
  </si>
  <si>
    <t>13/00983/EFUL</t>
  </si>
  <si>
    <t>Check 1</t>
  </si>
  <si>
    <r>
      <t xml:space="preserve">Old Bakery, Waterloo Road </t>
    </r>
    <r>
      <rPr>
        <sz val="9"/>
        <color rgb="FF7030A0"/>
        <rFont val="Segoe UI"/>
        <family val="2"/>
      </rPr>
      <t>(Curo)</t>
    </r>
  </si>
  <si>
    <r>
      <t xml:space="preserve">East of Keynsham </t>
    </r>
    <r>
      <rPr>
        <sz val="9"/>
        <color rgb="FF7030A0"/>
        <rFont val="Segoe UI"/>
        <family val="2"/>
      </rPr>
      <t>(Mactaggert &amp; Mickel)</t>
    </r>
  </si>
  <si>
    <t>Whitchurch Arup Max Option</t>
  </si>
  <si>
    <t xml:space="preserve">Whitchurch Mid Option </t>
  </si>
  <si>
    <t xml:space="preserve">Hicks Gate High Option </t>
  </si>
  <si>
    <t xml:space="preserve">Hicks Gate Low Option </t>
  </si>
  <si>
    <t>The difference between the max and mid option for Whitchurch relates to the availability or otherwise of all the land in the control of Horseworld.</t>
  </si>
  <si>
    <t>The difference between the High and Low Option for Hicks  relates which contour bands should be breached on this area.</t>
  </si>
  <si>
    <t>King 15</t>
  </si>
  <si>
    <t>5 year housing land supply from 2014/15</t>
  </si>
  <si>
    <r>
      <t>Fire Station &amp; Riverside</t>
    </r>
    <r>
      <rPr>
        <sz val="9"/>
        <color rgb="FF7030A0"/>
        <rFont val="Segoe UI"/>
        <family val="2"/>
      </rPr>
      <t xml:space="preserve"> (BANES &amp; AFRS)</t>
    </r>
  </si>
  <si>
    <t>13/03786/EFUL</t>
  </si>
  <si>
    <t>13/02436/EOUT &amp;</t>
  </si>
  <si>
    <t>St Peters Factory, Phase II Aff</t>
  </si>
  <si>
    <t>13/01709/OUT</t>
  </si>
  <si>
    <r>
      <t xml:space="preserve">Wick Road, Bishop Sutton </t>
    </r>
    <r>
      <rPr>
        <sz val="9"/>
        <color theme="7"/>
        <rFont val="Segoe UI"/>
        <family val="2"/>
      </rPr>
      <t>(Barratt)</t>
    </r>
  </si>
  <si>
    <t>Bis 2</t>
  </si>
  <si>
    <t>Wick Road, Bishop Sutton  Mkt</t>
  </si>
  <si>
    <t>Wick Road, Bishop Sutton Aff</t>
  </si>
  <si>
    <t xml:space="preserve"> 5 Year Housing Supply Period from 14/15</t>
  </si>
  <si>
    <r>
      <t xml:space="preserve">Maynard Terrace, Clutton </t>
    </r>
    <r>
      <rPr>
        <sz val="9"/>
        <color theme="7"/>
        <rFont val="Segoe UI"/>
        <family val="2"/>
      </rPr>
      <t>(Curo)</t>
    </r>
  </si>
  <si>
    <t>Maynard Terrace, Clutton Mkt</t>
  </si>
  <si>
    <t>Maynard Terrace, Clutton Aff</t>
  </si>
  <si>
    <t>Fre 1</t>
  </si>
  <si>
    <t>13/03562/OUT</t>
  </si>
  <si>
    <t>Temple Inn Lane, Temple Cloud Mkt</t>
  </si>
  <si>
    <t>Temple Inn Lane, Temple Cloud Aff</t>
  </si>
  <si>
    <r>
      <t xml:space="preserve">Farrington Guerney </t>
    </r>
    <r>
      <rPr>
        <sz val="9"/>
        <rFont val="Segoe UI"/>
        <family val="2"/>
      </rPr>
      <t>Remaining capacity (50)</t>
    </r>
  </si>
  <si>
    <r>
      <rPr>
        <b/>
        <sz val="9"/>
        <rFont val="Segoe UI"/>
        <family val="2"/>
      </rPr>
      <t>Non Green Belt RA.1</t>
    </r>
    <r>
      <rPr>
        <sz val="9"/>
        <rFont val="Segoe UI"/>
        <family val="2"/>
      </rPr>
      <t xml:space="preserve"> = Clutton, Temple Cloud, Timsbury, Bishop Suttion and Farrington Guerney @ 50 each = 250 units. </t>
    </r>
  </si>
  <si>
    <r>
      <rPr>
        <b/>
        <sz val="9"/>
        <rFont val="Segoe UI"/>
        <family val="2"/>
      </rPr>
      <t>Bishop Sutton</t>
    </r>
    <r>
      <rPr>
        <sz val="9"/>
        <rFont val="Segoe UI"/>
        <family val="2"/>
      </rPr>
      <t xml:space="preserve"> Permitted (76) </t>
    </r>
  </si>
  <si>
    <r>
      <rPr>
        <b/>
        <sz val="9"/>
        <rFont val="Segoe UI"/>
        <family val="2"/>
      </rPr>
      <t xml:space="preserve">Timsbury </t>
    </r>
    <r>
      <rPr>
        <sz val="9"/>
        <rFont val="Segoe UI"/>
        <family val="2"/>
      </rPr>
      <t>Permitted (28). Remaining Capacity (22)</t>
    </r>
  </si>
  <si>
    <t>From sites adj non-Green Belt  RA.2s</t>
  </si>
  <si>
    <r>
      <t>Temple Inn Lane, Temple Cloud</t>
    </r>
    <r>
      <rPr>
        <sz val="9"/>
        <color theme="7"/>
        <rFont val="Segoe UI"/>
        <family val="2"/>
      </rPr>
      <t xml:space="preserve"> (Landowner)</t>
    </r>
  </si>
  <si>
    <t>5 Year Housing Supply Period from 14/15</t>
  </si>
  <si>
    <t>13/03929/ERES</t>
  </si>
  <si>
    <r>
      <rPr>
        <b/>
        <sz val="9"/>
        <rFont val="Segoe UI"/>
        <family val="2"/>
      </rPr>
      <t xml:space="preserve">BWR: B11, B13,B15a, B15b </t>
    </r>
    <r>
      <rPr>
        <sz val="9"/>
        <color theme="7"/>
        <rFont val="Segoe UI"/>
        <family val="2"/>
      </rPr>
      <t>(Crest)</t>
    </r>
  </si>
  <si>
    <t>BWR: B11, B13,B15a, B15b Mkt</t>
  </si>
  <si>
    <t>BWR: B11, B13,B15a, B15b Aff</t>
  </si>
  <si>
    <t>13/00018/PADEV</t>
  </si>
  <si>
    <t>BWR: B5,B16 Mkt</t>
  </si>
  <si>
    <t>BWR: B5,B16 Aff</t>
  </si>
  <si>
    <t>BWR OPA.1 Unsecured Land Aff</t>
  </si>
  <si>
    <r>
      <t>MoD Ensleigh - Core Area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>(Bloor &amp; Linden)</t>
    </r>
  </si>
  <si>
    <r>
      <t xml:space="preserve">Royal High Playing Field, Ensleigh </t>
    </r>
    <r>
      <rPr>
        <sz val="9"/>
        <color theme="7"/>
        <rFont val="Segoe UI"/>
        <family val="2"/>
      </rPr>
      <t>(Royal High School)</t>
    </r>
  </si>
  <si>
    <t>13/00016/PADEV</t>
  </si>
  <si>
    <t>13/03794/SCOPE &amp;</t>
  </si>
  <si>
    <t>Polestar Remainder of Outline PP Mkt</t>
  </si>
  <si>
    <t>Polestar Remainder of Outline PP Aff</t>
  </si>
  <si>
    <t>Monger Lane Mkt</t>
  </si>
  <si>
    <t>Monger Lane Aff</t>
  </si>
  <si>
    <r>
      <rPr>
        <b/>
        <sz val="9"/>
        <rFont val="Segoe UI"/>
        <family val="2"/>
      </rPr>
      <t>South West Keynsham (West)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 xml:space="preserve">(Barratt) </t>
    </r>
  </si>
  <si>
    <t>13/00020/PADEV</t>
  </si>
  <si>
    <t>Brougham Hayes Mkt</t>
  </si>
  <si>
    <t>Brougham Hayes Aff</t>
  </si>
  <si>
    <t>13/04235/FUL</t>
  </si>
  <si>
    <r>
      <t xml:space="preserve">Hope House, Lansdown Road </t>
    </r>
    <r>
      <rPr>
        <sz val="9"/>
        <color theme="7"/>
        <rFont val="Segoe UI"/>
        <family val="2"/>
      </rPr>
      <t>(Square Bay)</t>
    </r>
  </si>
  <si>
    <t>13/04217/OUT</t>
  </si>
  <si>
    <t>13/04194/RES</t>
  </si>
  <si>
    <t>13/03835/FUL</t>
  </si>
  <si>
    <t>King Georges Road, Twerton Mkt</t>
  </si>
  <si>
    <t>King Georges Road, Twerton Aff</t>
  </si>
  <si>
    <t>King</t>
  </si>
  <si>
    <t>2 Longacre (Caroline House)</t>
  </si>
  <si>
    <t>13/03034/FUL</t>
  </si>
  <si>
    <t>13/03243/FUL</t>
  </si>
  <si>
    <t>13/03177/ERES</t>
  </si>
  <si>
    <t>13/03548/ERES</t>
  </si>
  <si>
    <r>
      <t>Polestar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(2a)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  <r>
      <rPr>
        <sz val="9"/>
        <rFont val="Segoe UI"/>
        <family val="2"/>
      </rPr>
      <t xml:space="preserve"> </t>
    </r>
  </si>
  <si>
    <t>Polestar (2a) Mkt</t>
  </si>
  <si>
    <t>Polestar (2a) Aff</t>
  </si>
  <si>
    <t>Wes.12</t>
  </si>
  <si>
    <t>Wid.2</t>
  </si>
  <si>
    <t>MSN 17</t>
  </si>
  <si>
    <t>MSN 5</t>
  </si>
  <si>
    <t>RAD 15</t>
  </si>
  <si>
    <t>MSN 10i</t>
  </si>
  <si>
    <t>MSN 14</t>
  </si>
  <si>
    <t>MSN 28</t>
  </si>
  <si>
    <t>RAD 33a</t>
  </si>
  <si>
    <t>RAD 8</t>
  </si>
  <si>
    <t>13/03577/PREAPP</t>
  </si>
  <si>
    <t>Knobsbury Lane Mkt</t>
  </si>
  <si>
    <t>Knobsbury Lane Aff</t>
  </si>
  <si>
    <t xml:space="preserve">Radstock College </t>
  </si>
  <si>
    <t>Radstock College Mkt</t>
  </si>
  <si>
    <t>Radstock College Aff</t>
  </si>
  <si>
    <t>Sainsbury's Withdrawn Proposals Mkt</t>
  </si>
  <si>
    <t>Sainsbury's Withdrawn Proposals Aff</t>
  </si>
  <si>
    <t>13/05404/FUL</t>
  </si>
  <si>
    <t>13/03294/ODCOU</t>
  </si>
  <si>
    <t>Lawrence House I, Lower Bristol Road</t>
  </si>
  <si>
    <t>Lawrence House I, Lower Bristol Road Aff</t>
  </si>
  <si>
    <t>Lawrence House I, Lower Bristol Road Mkt</t>
  </si>
  <si>
    <t>13/05026/ODCOU</t>
  </si>
  <si>
    <t>Paulton House, Old Mills</t>
  </si>
  <si>
    <t>Remaining supply from non-Green Belt RA.1s</t>
  </si>
  <si>
    <t>Large Sites with Planning Permission</t>
  </si>
  <si>
    <t>Twt.</t>
  </si>
  <si>
    <t>Roseberry Place (Deeley Freed &amp; BANES)</t>
  </si>
  <si>
    <t>LP Allocation</t>
  </si>
  <si>
    <r>
      <t>Radstock Railway Land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(NRR/Linden) </t>
    </r>
  </si>
  <si>
    <r>
      <t xml:space="preserve">Polestar  (2b) </t>
    </r>
    <r>
      <rPr>
        <sz val="9"/>
        <color theme="7"/>
        <rFont val="Segoe UI"/>
        <family val="2"/>
      </rPr>
      <t>(Bovis)</t>
    </r>
  </si>
  <si>
    <t>13/04515/FUL</t>
  </si>
  <si>
    <t>5 Year Supply From 2014-19</t>
  </si>
  <si>
    <t>Green Belt Development</t>
  </si>
  <si>
    <t>Totals</t>
  </si>
  <si>
    <t>Residual</t>
  </si>
  <si>
    <t>MARKET HOUSING</t>
  </si>
  <si>
    <t>Built by start date</t>
  </si>
  <si>
    <t>Target by end date</t>
  </si>
  <si>
    <t>5 yr Req (100%)</t>
  </si>
  <si>
    <r>
      <rPr>
        <b/>
        <sz val="8"/>
        <rFont val="Segoe UI"/>
        <family val="2"/>
      </rPr>
      <t>5yr Req</t>
    </r>
    <r>
      <rPr>
        <b/>
        <sz val="8"/>
        <color rgb="FF09C362"/>
        <rFont val="Segoe UI"/>
        <family val="2"/>
      </rPr>
      <t xml:space="preserve"> </t>
    </r>
    <r>
      <rPr>
        <sz val="8"/>
        <color rgb="FF09C362"/>
        <rFont val="Segoe UI"/>
        <family val="2"/>
      </rPr>
      <t>120%</t>
    </r>
    <r>
      <rPr>
        <b/>
        <sz val="8"/>
        <color rgb="FF09C362"/>
        <rFont val="Segoe UI"/>
        <family val="2"/>
      </rPr>
      <t xml:space="preserve"> </t>
    </r>
    <r>
      <rPr>
        <b/>
        <sz val="8"/>
        <rFont val="Segoe UI"/>
        <family val="2"/>
      </rPr>
      <t>or</t>
    </r>
    <r>
      <rPr>
        <b/>
        <sz val="8"/>
        <color rgb="FF09C362"/>
        <rFont val="Segoe UI"/>
        <family val="2"/>
      </rPr>
      <t xml:space="preserve"> </t>
    </r>
    <r>
      <rPr>
        <sz val="8"/>
        <color rgb="FF7030A0"/>
        <rFont val="Segoe UI"/>
        <family val="2"/>
      </rPr>
      <t>105%</t>
    </r>
  </si>
  <si>
    <t>Forecast Delivery</t>
  </si>
  <si>
    <t xml:space="preserve">Actual Buffer </t>
  </si>
  <si>
    <t>Actual   %Buffer</t>
  </si>
  <si>
    <t>Buffer surplus or deficit</t>
  </si>
  <si>
    <t>11/12 - 15/16</t>
  </si>
  <si>
    <t>12/13 - 16/17</t>
  </si>
  <si>
    <t>13/14 - 17/18</t>
  </si>
  <si>
    <t>14/15 - 18/19</t>
  </si>
  <si>
    <t>15/16 - 19/20</t>
  </si>
  <si>
    <t>16/17 - 20/21</t>
  </si>
  <si>
    <t>17/18 - 21/22</t>
  </si>
  <si>
    <t>18/19 - 22/23</t>
  </si>
  <si>
    <t>From this point more market housing will have been delivered by the start of the 5 year supply period than is actaully required by the end of the  5 year supply period</t>
  </si>
  <si>
    <t>19/20 - 23/24</t>
  </si>
  <si>
    <t>20/21 - 24/25</t>
  </si>
  <si>
    <t>21/22 - 25/26</t>
  </si>
  <si>
    <t>22/23 - 26/27</t>
  </si>
  <si>
    <t>23/24 - 27/28</t>
  </si>
  <si>
    <t>24/25 - 28/29</t>
  </si>
  <si>
    <r>
      <rPr>
        <b/>
        <sz val="8"/>
        <color rgb="FF09C362"/>
        <rFont val="Segoe UI"/>
        <family val="2"/>
      </rPr>
      <t>20%</t>
    </r>
    <r>
      <rPr>
        <b/>
        <sz val="8"/>
        <rFont val="Segoe UI"/>
        <family val="2"/>
      </rPr>
      <t xml:space="preserve"> or </t>
    </r>
    <r>
      <rPr>
        <b/>
        <sz val="8"/>
        <color rgb="FF7030A0"/>
        <rFont val="Segoe UI"/>
        <family val="2"/>
      </rPr>
      <t>5%</t>
    </r>
    <r>
      <rPr>
        <b/>
        <sz val="8"/>
        <rFont val="Segoe UI"/>
        <family val="2"/>
      </rPr>
      <t xml:space="preserve"> Buffer</t>
    </r>
  </si>
  <si>
    <r>
      <t xml:space="preserve">Required Buffer for </t>
    </r>
    <r>
      <rPr>
        <b/>
        <sz val="8"/>
        <color rgb="FF09C362"/>
        <rFont val="Segoe UI"/>
        <family val="2"/>
      </rPr>
      <t>20%</t>
    </r>
    <r>
      <rPr>
        <b/>
        <sz val="8"/>
        <rFont val="Segoe UI"/>
        <family val="2"/>
      </rPr>
      <t xml:space="preserve"> or </t>
    </r>
    <r>
      <rPr>
        <b/>
        <sz val="8"/>
        <color theme="7"/>
        <rFont val="Segoe UI"/>
        <family val="2"/>
      </rPr>
      <t>5%</t>
    </r>
  </si>
  <si>
    <t>Actual Buffer</t>
  </si>
  <si>
    <t>Actual % Buffer</t>
  </si>
  <si>
    <t>Market Req (ORS)</t>
  </si>
  <si>
    <t>Market Req (LP Backlog)</t>
  </si>
  <si>
    <t>Market Req (Total )</t>
  </si>
  <si>
    <t>Market Req Cumulative</t>
  </si>
  <si>
    <t>Market Progress vs Req</t>
  </si>
  <si>
    <t>Aff Req (ORS)</t>
  </si>
  <si>
    <t>Aff Req (LP Backlog)</t>
  </si>
  <si>
    <t>Aff Req (Total)</t>
  </si>
  <si>
    <t>Aff Req Cumulative</t>
  </si>
  <si>
    <t>Aff Progress vs Req</t>
  </si>
  <si>
    <t>Total Req (ORS)</t>
  </si>
  <si>
    <t>Total  Req (LP Backlog)</t>
  </si>
  <si>
    <t>Total Req (Total)</t>
  </si>
  <si>
    <t xml:space="preserve">Total Requirement </t>
  </si>
  <si>
    <t xml:space="preserve">Total Progress vs Req </t>
  </si>
  <si>
    <r>
      <t xml:space="preserve">Required Buffer for </t>
    </r>
    <r>
      <rPr>
        <sz val="8"/>
        <color rgb="FF09C362"/>
        <rFont val="Segoe UI"/>
        <family val="2"/>
      </rPr>
      <t>20%</t>
    </r>
    <r>
      <rPr>
        <b/>
        <sz val="8"/>
        <rFont val="Segoe UI"/>
        <family val="2"/>
      </rPr>
      <t xml:space="preserve"> or </t>
    </r>
    <r>
      <rPr>
        <sz val="8"/>
        <color rgb="FF7030A0"/>
        <rFont val="Segoe UI"/>
        <family val="2"/>
      </rPr>
      <t>5%</t>
    </r>
  </si>
  <si>
    <t>Surplus or deficit re required buffer</t>
  </si>
  <si>
    <t xml:space="preserve">Note that the market requirement has been increased from that set out in CSA14 following the hearings in December 2013. </t>
  </si>
  <si>
    <t>AFFORDABLE HOUSING</t>
  </si>
  <si>
    <t>Method 1a</t>
  </si>
  <si>
    <t>Total Planned Provision</t>
  </si>
  <si>
    <t>2011-29</t>
  </si>
  <si>
    <t xml:space="preserve">Built </t>
  </si>
  <si>
    <t>11/12 - 13/14</t>
  </si>
  <si>
    <t>Residual Annualised</t>
  </si>
  <si>
    <t>14/15 - 28/29</t>
  </si>
  <si>
    <t>5 year Requirement (100%)</t>
  </si>
  <si>
    <t>5 year Requirement (120%)</t>
  </si>
  <si>
    <t>14/15 - 18/20</t>
  </si>
  <si>
    <t>Deliverable Supply</t>
  </si>
  <si>
    <t>13000 (722pa)</t>
  </si>
  <si>
    <t>722 x 8</t>
  </si>
  <si>
    <t>5776-1523</t>
  </si>
  <si>
    <t>11/12 - 18/19</t>
  </si>
  <si>
    <t>Method 1b</t>
  </si>
  <si>
    <t>Former Co-op, High Littleton</t>
  </si>
  <si>
    <t>Former Co-op, High Littleton Mkt</t>
  </si>
  <si>
    <t>Former Co-op, High Littleton Aff</t>
  </si>
  <si>
    <t>765 x 5</t>
  </si>
  <si>
    <t>Method 2a (This results in the same answer as 1a)</t>
  </si>
  <si>
    <t>of which 1,167 clear the LP backlog and 356 contrubute to the forward looking planned provsion of 11,833</t>
  </si>
  <si>
    <t>11,833-356</t>
  </si>
  <si>
    <t>Planned Provision Method 1a</t>
  </si>
  <si>
    <t>Planned Provision Method 1b</t>
  </si>
  <si>
    <t>Planned Provision Method 2a</t>
  </si>
  <si>
    <t xml:space="preserve">The Local Plan backlog of 1,167 is frontloaded within the 13,000. The Liverpool appraoch is then applied. </t>
  </si>
  <si>
    <t>As above but  the Sedgefield approach is applied.</t>
  </si>
  <si>
    <t>Method 2b</t>
  </si>
  <si>
    <t>Interim Requirement</t>
  </si>
  <si>
    <t xml:space="preserve">Interim Requiremnt </t>
  </si>
  <si>
    <t>6423-1523</t>
  </si>
  <si>
    <t>1167 + (657*8). 657 derived from 11833/18</t>
  </si>
  <si>
    <t>As above but the Sedgefield approach is applied to the 13,000</t>
  </si>
  <si>
    <r>
      <t>5 year land supply position against market and affordable components of need.</t>
    </r>
    <r>
      <rPr>
        <b/>
        <u/>
        <sz val="12"/>
        <rFont val="Segoe UI"/>
        <family val="2"/>
      </rPr>
      <t xml:space="preserve"> Local Plan backlog frontload.</t>
    </r>
    <r>
      <rPr>
        <b/>
        <sz val="12"/>
        <rFont val="Segoe UI"/>
        <family val="2"/>
      </rPr>
      <t xml:space="preserve"> Sedgefield Approach taken to address LP backog and SHMA components</t>
    </r>
  </si>
  <si>
    <t>5 Year Housing Land Supply against Total Planned Provision of about 13000</t>
  </si>
  <si>
    <t>Planned Provision Method 2b</t>
  </si>
  <si>
    <t>13/04574/ERES</t>
  </si>
  <si>
    <r>
      <t xml:space="preserve">BWR: B6, B12 </t>
    </r>
    <r>
      <rPr>
        <sz val="9"/>
        <color theme="7"/>
        <rFont val="Segoe UI"/>
        <family val="2"/>
      </rPr>
      <t>(Crest)</t>
    </r>
  </si>
  <si>
    <t>BWR: B6, B13 Mkt</t>
  </si>
  <si>
    <t xml:space="preserve">BWR: B6, B14 Aff </t>
  </si>
  <si>
    <r>
      <t xml:space="preserve">BWR: B10c </t>
    </r>
    <r>
      <rPr>
        <sz val="9"/>
        <color theme="7"/>
        <rFont val="Segoe UI"/>
        <family val="2"/>
      </rPr>
      <t>(Crest)</t>
    </r>
  </si>
  <si>
    <t>14/00866/SCOPE</t>
  </si>
  <si>
    <r>
      <t xml:space="preserve">Brougham Hayes </t>
    </r>
    <r>
      <rPr>
        <sz val="9"/>
        <rFont val="Segoe UI"/>
        <family val="2"/>
      </rPr>
      <t>(Deeley Freed &amp; Sovereign)</t>
    </r>
  </si>
  <si>
    <r>
      <t>King Georges Road, Twerton</t>
    </r>
    <r>
      <rPr>
        <sz val="9"/>
        <rFont val="Segoe UI"/>
        <family val="2"/>
      </rPr>
      <t xml:space="preserve"> (Curo)</t>
    </r>
  </si>
  <si>
    <r>
      <t xml:space="preserve">Roseberry Place </t>
    </r>
    <r>
      <rPr>
        <sz val="9"/>
        <rFont val="Segoe UI"/>
        <family val="2"/>
      </rPr>
      <t>(Deeley Freed &amp; BANES)</t>
    </r>
  </si>
  <si>
    <t>14/00049/FUL</t>
  </si>
  <si>
    <r>
      <t xml:space="preserve">Monger Lane </t>
    </r>
    <r>
      <rPr>
        <sz val="9"/>
        <color rgb="FF7030A0"/>
        <rFont val="Segoe UI"/>
        <family val="2"/>
      </rPr>
      <t>(Taylor Wimpey)</t>
    </r>
  </si>
  <si>
    <r>
      <rPr>
        <b/>
        <sz val="9"/>
        <rFont val="Segoe UI"/>
        <family val="2"/>
      </rPr>
      <t>Knobsbury Lane</t>
    </r>
    <r>
      <rPr>
        <sz val="9"/>
        <color rgb="FF7030A0"/>
        <rFont val="Segoe UI"/>
        <family val="2"/>
      </rPr>
      <t xml:space="preserve"> (Ammerdown Estate)</t>
    </r>
  </si>
  <si>
    <r>
      <t>Elm Tree Inn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(Curo)</t>
    </r>
  </si>
  <si>
    <r>
      <t>Bryant Avenue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(Curo) </t>
    </r>
  </si>
  <si>
    <r>
      <t xml:space="preserve">Towerhurst, Wells Road </t>
    </r>
    <r>
      <rPr>
        <sz val="9"/>
        <color rgb="FF7030A0"/>
        <rFont val="Segoe UI"/>
        <family val="2"/>
      </rPr>
      <t>(Elan Homes)</t>
    </r>
  </si>
  <si>
    <r>
      <t xml:space="preserve">Hazel Terrace </t>
    </r>
    <r>
      <rPr>
        <sz val="9"/>
        <color rgb="FF7030A0"/>
        <rFont val="Segoe UI"/>
        <family val="2"/>
      </rPr>
      <t>(Flower &amp; Hayes)</t>
    </r>
  </si>
  <si>
    <r>
      <t xml:space="preserve">Polestar  (2b) </t>
    </r>
    <r>
      <rPr>
        <sz val="9"/>
        <rFont val="Segoe UI"/>
        <family val="2"/>
      </rPr>
      <t>Mkt</t>
    </r>
  </si>
  <si>
    <r>
      <t xml:space="preserve">Polestar  (2b) </t>
    </r>
    <r>
      <rPr>
        <sz val="9"/>
        <rFont val="Segoe UI"/>
        <family val="2"/>
      </rPr>
      <t>Aff</t>
    </r>
  </si>
  <si>
    <r>
      <t xml:space="preserve">Former CCRC Area </t>
    </r>
    <r>
      <rPr>
        <sz val="9"/>
        <color rgb="FF7030A0"/>
        <rFont val="Segoe UI"/>
        <family val="2"/>
      </rPr>
      <t>(Purnell Property Partnership)</t>
    </r>
  </si>
  <si>
    <t>Former CCRC Area Mkt</t>
  </si>
  <si>
    <t>Former CCRC Area Aff</t>
  </si>
  <si>
    <t>Htn</t>
  </si>
  <si>
    <t>Clu</t>
  </si>
  <si>
    <t>Tc</t>
  </si>
  <si>
    <t>13/04514/FUL</t>
  </si>
  <si>
    <r>
      <rPr>
        <b/>
        <sz val="9"/>
        <rFont val="Segoe UI"/>
        <family val="2"/>
      </rPr>
      <t xml:space="preserve">Clutton </t>
    </r>
    <r>
      <rPr>
        <sz val="9"/>
        <rFont val="Segoe UI"/>
        <family val="2"/>
      </rPr>
      <t>Permitted (51). Applied for (15)</t>
    </r>
  </si>
  <si>
    <t>Large, strategy complian,t applications (non Green Belt RA.1)</t>
  </si>
  <si>
    <t xml:space="preserve">Developable SHLAA sites within HDB </t>
  </si>
  <si>
    <r>
      <t xml:space="preserve">BWR: B1 &amp; B2 </t>
    </r>
    <r>
      <rPr>
        <sz val="9"/>
        <color theme="7"/>
        <rFont val="Segoe UI"/>
        <family val="2"/>
      </rPr>
      <t>(Crest)</t>
    </r>
  </si>
  <si>
    <r>
      <rPr>
        <b/>
        <sz val="9"/>
        <rFont val="Segoe UI"/>
        <family val="2"/>
      </rPr>
      <t>BWR:B5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(Crest)</t>
    </r>
  </si>
  <si>
    <r>
      <rPr>
        <b/>
        <sz val="9"/>
        <rFont val="Segoe UI"/>
        <family val="2"/>
      </rPr>
      <t>BWR:B16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(Crest)</t>
    </r>
  </si>
  <si>
    <r>
      <rPr>
        <b/>
        <sz val="9"/>
        <rFont val="Segoe UI"/>
        <family val="2"/>
      </rPr>
      <t>Temple Cloud</t>
    </r>
    <r>
      <rPr>
        <sz val="9"/>
        <rFont val="Segoe UI"/>
        <family val="2"/>
      </rPr>
      <t xml:space="preserve"> Permitted (70), applied for (0)</t>
    </r>
  </si>
  <si>
    <t>The Local Plan backlog of 1,167 is spread evenly within a composite 13,000. The Liverpool appraoch is then applied.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</si>
</sst>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8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9"/>
      <color rgb="FFFF0000"/>
      <name val="Segoe UI"/>
      <family val="2"/>
    </font>
    <font>
      <b/>
      <sz val="9"/>
      <color indexed="57"/>
      <name val="Segoe UI"/>
      <family val="2"/>
    </font>
    <font>
      <b/>
      <sz val="9"/>
      <color indexed="12"/>
      <name val="Segoe UI"/>
      <family val="2"/>
    </font>
    <font>
      <sz val="9"/>
      <color rgb="FFFF0000"/>
      <name val="Segoe UI"/>
      <family val="2"/>
    </font>
    <font>
      <sz val="9"/>
      <color indexed="8"/>
      <name val="Segoe UI"/>
      <family val="2"/>
    </font>
    <font>
      <b/>
      <sz val="9"/>
      <color theme="1"/>
      <name val="Segoe UI"/>
      <family val="2"/>
    </font>
    <font>
      <b/>
      <sz val="9"/>
      <color indexed="11"/>
      <name val="Segoe UI"/>
      <family val="2"/>
    </font>
    <font>
      <sz val="9"/>
      <color theme="1"/>
      <name val="Segoe UI"/>
      <family val="2"/>
    </font>
    <font>
      <b/>
      <sz val="9"/>
      <color indexed="8"/>
      <name val="Segoe UI"/>
      <family val="2"/>
    </font>
    <font>
      <b/>
      <sz val="9"/>
      <color rgb="FF00B050"/>
      <name val="Segoe UI"/>
      <family val="2"/>
    </font>
    <font>
      <b/>
      <sz val="9"/>
      <color indexed="10"/>
      <name val="Segoe UI"/>
      <family val="2"/>
    </font>
    <font>
      <sz val="9"/>
      <color indexed="20"/>
      <name val="Segoe UI"/>
      <family val="2"/>
    </font>
    <font>
      <sz val="9"/>
      <color rgb="FF7030A0"/>
      <name val="Segoe UI"/>
      <family val="2"/>
    </font>
    <font>
      <b/>
      <sz val="9"/>
      <color rgb="FF0000FF"/>
      <name val="Segoe UI"/>
      <family val="2"/>
    </font>
    <font>
      <sz val="9"/>
      <color indexed="61"/>
      <name val="Segoe UI"/>
      <family val="2"/>
    </font>
    <font>
      <b/>
      <i/>
      <sz val="9"/>
      <color rgb="FF0000FF"/>
      <name val="Segoe UI"/>
      <family val="2"/>
    </font>
    <font>
      <b/>
      <i/>
      <sz val="9"/>
      <color rgb="FFFF0000"/>
      <name val="Segoe UI"/>
      <family val="2"/>
    </font>
    <font>
      <i/>
      <sz val="9"/>
      <color rgb="FF0000FF"/>
      <name val="Segoe UI"/>
      <family val="2"/>
    </font>
    <font>
      <b/>
      <u/>
      <sz val="9"/>
      <name val="Segoe UI"/>
      <family val="2"/>
    </font>
    <font>
      <sz val="9"/>
      <color theme="7"/>
      <name val="Segoe UI"/>
      <family val="2"/>
    </font>
    <font>
      <b/>
      <sz val="9"/>
      <color rgb="FF7030A0"/>
      <name val="Segoe UI"/>
      <family val="2"/>
    </font>
    <font>
      <b/>
      <u/>
      <sz val="9"/>
      <color rgb="FF7030A0"/>
      <name val="Segoe UI"/>
      <family val="2"/>
    </font>
    <font>
      <sz val="9"/>
      <color indexed="57"/>
      <name val="Segoe UI"/>
      <family val="2"/>
    </font>
    <font>
      <sz val="9"/>
      <color rgb="FF00B050"/>
      <name val="Segoe UI"/>
      <family val="2"/>
    </font>
    <font>
      <sz val="9"/>
      <color rgb="FF0000FF"/>
      <name val="Segoe UI"/>
      <family val="2"/>
    </font>
    <font>
      <b/>
      <sz val="8"/>
      <color indexed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8"/>
      <color rgb="FFFF0000"/>
      <name val="Segoe UI"/>
      <family val="2"/>
    </font>
    <font>
      <sz val="8"/>
      <color rgb="FFFF0000"/>
      <name val="Segoe UI"/>
      <family val="2"/>
    </font>
    <font>
      <sz val="8"/>
      <color rgb="FF0000FF"/>
      <name val="Segoe UI"/>
      <family val="2"/>
    </font>
    <font>
      <b/>
      <sz val="8"/>
      <color rgb="FF0000FF"/>
      <name val="Segoe UI"/>
      <family val="2"/>
    </font>
    <font>
      <b/>
      <sz val="8"/>
      <color theme="1"/>
      <name val="Segoe UI"/>
      <family val="2"/>
    </font>
    <font>
      <b/>
      <sz val="9"/>
      <color rgb="FF00CC66"/>
      <name val="Segoe UI"/>
      <family val="2"/>
    </font>
    <font>
      <b/>
      <sz val="9"/>
      <color theme="7"/>
      <name val="Segoe UI"/>
      <family val="2"/>
    </font>
    <font>
      <sz val="9"/>
      <name val="Meiryo UI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8"/>
      <color rgb="FF09C362"/>
      <name val="Segoe UI"/>
      <family val="2"/>
    </font>
    <font>
      <sz val="8"/>
      <color rgb="FF09C362"/>
      <name val="Segoe UI"/>
      <family val="2"/>
    </font>
    <font>
      <sz val="8"/>
      <color rgb="FF7030A0"/>
      <name val="Segoe UI"/>
      <family val="2"/>
    </font>
    <font>
      <b/>
      <sz val="8"/>
      <color rgb="FF7030A0"/>
      <name val="Segoe UI"/>
      <family val="2"/>
    </font>
    <font>
      <b/>
      <sz val="8"/>
      <color theme="7"/>
      <name val="Segoe UI"/>
      <family val="2"/>
    </font>
    <font>
      <sz val="8"/>
      <color theme="7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0"/>
      <color rgb="FF09C362"/>
      <name val="Segoe UI"/>
      <family val="2"/>
    </font>
    <font>
      <b/>
      <sz val="12"/>
      <name val="Segoe UI"/>
      <family val="2"/>
    </font>
    <font>
      <b/>
      <u/>
      <sz val="12"/>
      <name val="Segoe UI"/>
      <family val="2"/>
    </font>
    <font>
      <b/>
      <sz val="10"/>
      <color rgb="FFFF0000"/>
      <name val="Segoe UI"/>
      <family val="2"/>
    </font>
    <font>
      <b/>
      <sz val="10"/>
      <color rgb="FF0000FF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</borders>
  <cellStyleXfs count="1">
    <xf numFmtId="0" fontId="0" fillId="0" borderId="0"/>
  </cellStyleXfs>
  <cellXfs count="1128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Border="1"/>
    <xf numFmtId="0" fontId="5" fillId="0" borderId="18" xfId="0" applyFont="1" applyBorder="1"/>
    <xf numFmtId="0" fontId="6" fillId="0" borderId="4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right" vertical="top"/>
    </xf>
    <xf numFmtId="49" fontId="7" fillId="0" borderId="2" xfId="0" applyNumberFormat="1" applyFont="1" applyFill="1" applyBorder="1" applyAlignment="1">
      <alignment horizontal="right" vertical="top"/>
    </xf>
    <xf numFmtId="0" fontId="6" fillId="3" borderId="2" xfId="0" applyFont="1" applyFill="1" applyBorder="1" applyAlignment="1">
      <alignment horizontal="right" vertical="top"/>
    </xf>
    <xf numFmtId="0" fontId="6" fillId="3" borderId="3" xfId="0" applyFont="1" applyFill="1" applyBorder="1" applyAlignment="1">
      <alignment horizontal="right" vertical="top"/>
    </xf>
    <xf numFmtId="16" fontId="6" fillId="3" borderId="2" xfId="0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6" xfId="0" applyFont="1" applyFill="1" applyBorder="1" applyAlignment="1">
      <alignment horizontal="right" vertical="top"/>
    </xf>
    <xf numFmtId="49" fontId="7" fillId="0" borderId="7" xfId="0" applyNumberFormat="1" applyFont="1" applyFill="1" applyBorder="1" applyAlignment="1">
      <alignment horizontal="right" vertical="top"/>
    </xf>
    <xf numFmtId="0" fontId="6" fillId="3" borderId="7" xfId="0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right" vertical="top"/>
    </xf>
    <xf numFmtId="16" fontId="6" fillId="3" borderId="7" xfId="0" applyNumberFormat="1" applyFont="1" applyFill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5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right" vertical="top"/>
    </xf>
    <xf numFmtId="0" fontId="9" fillId="3" borderId="9" xfId="0" applyFont="1" applyFill="1" applyBorder="1" applyAlignment="1">
      <alignment horizontal="right" vertical="top"/>
    </xf>
    <xf numFmtId="0" fontId="9" fillId="0" borderId="16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top"/>
    </xf>
    <xf numFmtId="0" fontId="6" fillId="0" borderId="18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5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right" vertical="top"/>
    </xf>
    <xf numFmtId="1" fontId="6" fillId="3" borderId="0" xfId="0" applyNumberFormat="1" applyFont="1" applyFill="1" applyBorder="1" applyAlignment="1">
      <alignment horizontal="right" vertical="top"/>
    </xf>
    <xf numFmtId="1" fontId="6" fillId="3" borderId="9" xfId="0" applyNumberFormat="1" applyFont="1" applyFill="1" applyBorder="1" applyAlignment="1">
      <alignment horizontal="right" vertical="top"/>
    </xf>
    <xf numFmtId="1" fontId="6" fillId="0" borderId="0" xfId="0" applyNumberFormat="1" applyFont="1" applyFill="1" applyBorder="1" applyAlignment="1">
      <alignment horizontal="right" vertical="top"/>
    </xf>
    <xf numFmtId="1" fontId="6" fillId="0" borderId="18" xfId="0" applyNumberFormat="1" applyFont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3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horizontal="right" vertical="top"/>
    </xf>
    <xf numFmtId="0" fontId="5" fillId="0" borderId="20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0" xfId="0" applyFont="1" applyFill="1" applyBorder="1" applyAlignment="1">
      <alignment horizontal="right" vertical="top"/>
    </xf>
    <xf numFmtId="0" fontId="6" fillId="3" borderId="18" xfId="0" applyFont="1" applyFill="1" applyBorder="1" applyAlignment="1">
      <alignment horizontal="right" vertical="top"/>
    </xf>
    <xf numFmtId="0" fontId="5" fillId="0" borderId="20" xfId="0" applyFont="1" applyFill="1" applyBorder="1" applyAlignment="1">
      <alignment horizontal="right" vertical="top"/>
    </xf>
    <xf numFmtId="0" fontId="10" fillId="0" borderId="19" xfId="0" applyFont="1" applyFill="1" applyBorder="1" applyAlignment="1">
      <alignment horizontal="right" vertical="top"/>
    </xf>
    <xf numFmtId="0" fontId="5" fillId="3" borderId="0" xfId="0" applyFont="1" applyFill="1" applyBorder="1" applyAlignment="1">
      <alignment horizontal="right" vertical="top"/>
    </xf>
    <xf numFmtId="0" fontId="6" fillId="0" borderId="0" xfId="0" applyFont="1"/>
    <xf numFmtId="0" fontId="6" fillId="0" borderId="0" xfId="0" applyFont="1" applyBorder="1"/>
    <xf numFmtId="0" fontId="5" fillId="0" borderId="5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top"/>
    </xf>
    <xf numFmtId="0" fontId="5" fillId="3" borderId="18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5" fillId="3" borderId="9" xfId="0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1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0" fontId="11" fillId="0" borderId="5" xfId="0" applyFont="1" applyBorder="1" applyAlignment="1">
      <alignment horizontal="left" vertical="top"/>
    </xf>
    <xf numFmtId="0" fontId="11" fillId="0" borderId="5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right" vertical="top"/>
    </xf>
    <xf numFmtId="0" fontId="13" fillId="3" borderId="0" xfId="0" applyFont="1" applyFill="1" applyBorder="1" applyAlignment="1">
      <alignment horizontal="right" vertical="top"/>
    </xf>
    <xf numFmtId="0" fontId="13" fillId="0" borderId="0" xfId="0" applyFont="1" applyBorder="1" applyAlignment="1">
      <alignment horizontal="right" vertical="top"/>
    </xf>
    <xf numFmtId="0" fontId="13" fillId="0" borderId="9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3" borderId="14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3" fillId="0" borderId="18" xfId="0" applyFont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5" fillId="0" borderId="14" xfId="0" applyFont="1" applyFill="1" applyBorder="1" applyAlignment="1">
      <alignment horizontal="right" vertical="top"/>
    </xf>
    <xf numFmtId="0" fontId="5" fillId="0" borderId="18" xfId="0" applyFont="1" applyFill="1" applyBorder="1" applyAlignment="1">
      <alignment horizontal="right" vertical="top"/>
    </xf>
    <xf numFmtId="0" fontId="5" fillId="0" borderId="19" xfId="0" applyFont="1" applyFill="1" applyBorder="1" applyAlignment="1">
      <alignment horizontal="right" vertical="top"/>
    </xf>
    <xf numFmtId="0" fontId="5" fillId="0" borderId="11" xfId="0" applyFont="1" applyBorder="1"/>
    <xf numFmtId="0" fontId="5" fillId="0" borderId="7" xfId="0" applyFont="1" applyFill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1" fontId="5" fillId="0" borderId="0" xfId="0" applyNumberFormat="1" applyFont="1"/>
    <xf numFmtId="1" fontId="5" fillId="0" borderId="20" xfId="0" applyNumberFormat="1" applyFont="1" applyFill="1" applyBorder="1" applyAlignment="1">
      <alignment horizontal="right" vertical="top"/>
    </xf>
    <xf numFmtId="1" fontId="5" fillId="3" borderId="18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Border="1" applyAlignment="1">
      <alignment horizontal="right" vertical="top"/>
    </xf>
    <xf numFmtId="0" fontId="5" fillId="0" borderId="20" xfId="0" applyFont="1" applyFill="1" applyBorder="1" applyAlignment="1">
      <alignment horizontal="left" vertical="top"/>
    </xf>
    <xf numFmtId="1" fontId="5" fillId="0" borderId="0" xfId="0" applyNumberFormat="1" applyFont="1" applyFill="1" applyAlignment="1">
      <alignment horizontal="right" vertical="top"/>
    </xf>
    <xf numFmtId="1" fontId="5" fillId="0" borderId="18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1" fontId="5" fillId="0" borderId="0" xfId="0" applyNumberFormat="1" applyFont="1" applyFill="1"/>
    <xf numFmtId="1" fontId="5" fillId="0" borderId="18" xfId="0" applyNumberFormat="1" applyFont="1" applyFill="1" applyBorder="1"/>
    <xf numFmtId="0" fontId="5" fillId="3" borderId="0" xfId="0" applyFont="1" applyFill="1"/>
    <xf numFmtId="0" fontId="5" fillId="0" borderId="19" xfId="0" applyFont="1" applyBorder="1"/>
    <xf numFmtId="0" fontId="5" fillId="3" borderId="0" xfId="0" applyFont="1" applyFill="1" applyBorder="1"/>
    <xf numFmtId="0" fontId="5" fillId="3" borderId="18" xfId="0" applyFont="1" applyFill="1" applyBorder="1"/>
    <xf numFmtId="1" fontId="5" fillId="0" borderId="0" xfId="0" applyNumberFormat="1" applyFont="1" applyAlignment="1">
      <alignment horizontal="right" vertical="top"/>
    </xf>
    <xf numFmtId="1" fontId="6" fillId="0" borderId="0" xfId="0" applyNumberFormat="1" applyFont="1" applyAlignment="1">
      <alignment horizontal="right" vertical="top"/>
    </xf>
    <xf numFmtId="1" fontId="5" fillId="0" borderId="19" xfId="0" applyNumberFormat="1" applyFont="1" applyBorder="1" applyAlignment="1">
      <alignment horizontal="right" vertical="top"/>
    </xf>
    <xf numFmtId="1" fontId="5" fillId="0" borderId="0" xfId="0" applyNumberFormat="1" applyFont="1" applyBorder="1" applyAlignment="1">
      <alignment horizontal="right" vertical="top"/>
    </xf>
    <xf numFmtId="1" fontId="5" fillId="0" borderId="18" xfId="0" applyNumberFormat="1" applyFont="1" applyBorder="1" applyAlignment="1">
      <alignment horizontal="right" vertical="top"/>
    </xf>
    <xf numFmtId="1" fontId="9" fillId="0" borderId="5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7" fillId="0" borderId="15" xfId="0" applyFont="1" applyFill="1" applyBorder="1" applyAlignment="1">
      <alignment horizontal="right" vertical="top"/>
    </xf>
    <xf numFmtId="0" fontId="6" fillId="0" borderId="7" xfId="0" applyFont="1" applyFill="1" applyBorder="1"/>
    <xf numFmtId="0" fontId="6" fillId="0" borderId="8" xfId="0" applyFont="1" applyFill="1" applyBorder="1"/>
    <xf numFmtId="0" fontId="5" fillId="3" borderId="7" xfId="0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right" vertical="top"/>
    </xf>
    <xf numFmtId="0" fontId="5" fillId="0" borderId="7" xfId="0" applyFont="1" applyBorder="1"/>
    <xf numFmtId="0" fontId="5" fillId="0" borderId="8" xfId="0" applyFont="1" applyBorder="1"/>
    <xf numFmtId="0" fontId="6" fillId="0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right" vertical="top"/>
    </xf>
    <xf numFmtId="0" fontId="12" fillId="3" borderId="8" xfId="0" applyFont="1" applyFill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20" xfId="0" applyFont="1" applyFill="1" applyBorder="1" applyAlignment="1">
      <alignment horizontal="right" vertical="top" wrapText="1"/>
    </xf>
    <xf numFmtId="0" fontId="5" fillId="0" borderId="20" xfId="0" applyFont="1" applyFill="1" applyBorder="1"/>
    <xf numFmtId="0" fontId="5" fillId="0" borderId="0" xfId="0" applyFont="1" applyFill="1"/>
    <xf numFmtId="0" fontId="5" fillId="0" borderId="6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1" fontId="6" fillId="0" borderId="6" xfId="0" applyNumberFormat="1" applyFont="1" applyFill="1" applyBorder="1" applyAlignment="1">
      <alignment horizontal="right" vertical="top"/>
    </xf>
    <xf numFmtId="1" fontId="6" fillId="0" borderId="7" xfId="0" applyNumberFormat="1" applyFont="1" applyFill="1" applyBorder="1" applyAlignment="1">
      <alignment horizontal="right" vertical="top"/>
    </xf>
    <xf numFmtId="1" fontId="6" fillId="3" borderId="7" xfId="0" applyNumberFormat="1" applyFont="1" applyFill="1" applyBorder="1" applyAlignment="1">
      <alignment horizontal="right" vertical="top"/>
    </xf>
    <xf numFmtId="1" fontId="6" fillId="3" borderId="8" xfId="0" applyNumberFormat="1" applyFont="1" applyFill="1" applyBorder="1" applyAlignment="1">
      <alignment horizontal="right" vertical="top"/>
    </xf>
    <xf numFmtId="1" fontId="6" fillId="0" borderId="7" xfId="0" applyNumberFormat="1" applyFont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top"/>
    </xf>
    <xf numFmtId="1" fontId="6" fillId="0" borderId="7" xfId="0" applyNumberFormat="1" applyFont="1" applyBorder="1"/>
    <xf numFmtId="1" fontId="6" fillId="0" borderId="8" xfId="0" applyNumberFormat="1" applyFont="1" applyBorder="1"/>
    <xf numFmtId="1" fontId="5" fillId="3" borderId="19" xfId="0" applyNumberFormat="1" applyFont="1" applyFill="1" applyBorder="1" applyAlignment="1">
      <alignment horizontal="right" vertical="top"/>
    </xf>
    <xf numFmtId="1" fontId="5" fillId="0" borderId="0" xfId="0" applyNumberFormat="1" applyFont="1" applyBorder="1"/>
    <xf numFmtId="1" fontId="5" fillId="0" borderId="18" xfId="0" applyNumberFormat="1" applyFont="1" applyBorder="1"/>
    <xf numFmtId="1" fontId="6" fillId="0" borderId="0" xfId="0" applyNumberFormat="1" applyFont="1" applyBorder="1" applyAlignment="1">
      <alignment horizontal="right" vertical="top"/>
    </xf>
    <xf numFmtId="1" fontId="6" fillId="0" borderId="0" xfId="0" applyNumberFormat="1" applyFont="1" applyBorder="1"/>
    <xf numFmtId="1" fontId="6" fillId="0" borderId="18" xfId="0" applyNumberFormat="1" applyFont="1" applyBorder="1"/>
    <xf numFmtId="1" fontId="6" fillId="3" borderId="18" xfId="0" applyNumberFormat="1" applyFont="1" applyFill="1" applyBorder="1" applyAlignment="1">
      <alignment horizontal="right" vertical="top"/>
    </xf>
    <xf numFmtId="1" fontId="6" fillId="3" borderId="0" xfId="0" applyNumberFormat="1" applyFont="1" applyFill="1" applyAlignment="1">
      <alignment horizontal="right" vertical="top"/>
    </xf>
    <xf numFmtId="0" fontId="5" fillId="0" borderId="2" xfId="0" applyFont="1" applyBorder="1"/>
    <xf numFmtId="0" fontId="5" fillId="0" borderId="3" xfId="0" applyFont="1" applyBorder="1"/>
    <xf numFmtId="0" fontId="5" fillId="0" borderId="14" xfId="0" applyFont="1" applyBorder="1"/>
    <xf numFmtId="0" fontId="5" fillId="0" borderId="13" xfId="0" applyFont="1" applyFill="1" applyBorder="1"/>
    <xf numFmtId="1" fontId="5" fillId="0" borderId="5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1" fontId="6" fillId="0" borderId="20" xfId="0" applyNumberFormat="1" applyFont="1" applyFill="1" applyBorder="1" applyAlignment="1">
      <alignment horizontal="right" vertical="top"/>
    </xf>
    <xf numFmtId="0" fontId="15" fillId="0" borderId="6" xfId="0" applyFont="1" applyFill="1" applyBorder="1" applyAlignment="1">
      <alignment horizontal="right" vertical="top"/>
    </xf>
    <xf numFmtId="0" fontId="5" fillId="0" borderId="13" xfId="0" applyFont="1" applyBorder="1" applyAlignment="1">
      <alignment horizontal="left" vertical="top"/>
    </xf>
    <xf numFmtId="0" fontId="16" fillId="0" borderId="13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right" vertical="top" wrapText="1"/>
    </xf>
    <xf numFmtId="0" fontId="5" fillId="0" borderId="10" xfId="0" applyFont="1" applyFill="1" applyBorder="1" applyAlignment="1">
      <alignment horizontal="right" vertical="top" wrapText="1"/>
    </xf>
    <xf numFmtId="0" fontId="5" fillId="3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16" fillId="0" borderId="10" xfId="0" applyFont="1" applyBorder="1" applyAlignment="1">
      <alignment horizontal="right" vertical="top"/>
    </xf>
    <xf numFmtId="0" fontId="16" fillId="0" borderId="12" xfId="0" applyFont="1" applyBorder="1" applyAlignment="1">
      <alignment horizontal="right" vertical="top"/>
    </xf>
    <xf numFmtId="0" fontId="16" fillId="0" borderId="11" xfId="0" applyFont="1" applyBorder="1" applyAlignment="1">
      <alignment horizontal="right" vertical="top"/>
    </xf>
    <xf numFmtId="1" fontId="13" fillId="0" borderId="0" xfId="0" applyNumberFormat="1" applyFont="1" applyBorder="1" applyAlignment="1">
      <alignment horizontal="right" vertical="top"/>
    </xf>
    <xf numFmtId="0" fontId="5" fillId="0" borderId="10" xfId="0" applyFont="1" applyBorder="1"/>
    <xf numFmtId="49" fontId="6" fillId="0" borderId="1" xfId="0" applyNumberFormat="1" applyFont="1" applyFill="1" applyBorder="1" applyAlignment="1">
      <alignment horizontal="right" vertical="top"/>
    </xf>
    <xf numFmtId="16" fontId="6" fillId="3" borderId="1" xfId="0" applyNumberFormat="1" applyFont="1" applyFill="1" applyBorder="1" applyAlignment="1">
      <alignment horizontal="right" vertical="top"/>
    </xf>
    <xf numFmtId="49" fontId="6" fillId="0" borderId="15" xfId="0" applyNumberFormat="1" applyFont="1" applyFill="1" applyBorder="1" applyAlignment="1">
      <alignment horizontal="right" vertical="top"/>
    </xf>
    <xf numFmtId="16" fontId="6" fillId="3" borderId="15" xfId="0" applyNumberFormat="1" applyFont="1" applyFill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16" fillId="0" borderId="0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3" fontId="9" fillId="0" borderId="5" xfId="0" applyNumberFormat="1" applyFont="1" applyBorder="1" applyAlignment="1">
      <alignment horizontal="right" vertical="top"/>
    </xf>
    <xf numFmtId="0" fontId="9" fillId="3" borderId="14" xfId="0" applyFont="1" applyFill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3" fontId="5" fillId="0" borderId="19" xfId="0" applyNumberFormat="1" applyFont="1" applyBorder="1"/>
    <xf numFmtId="3" fontId="5" fillId="0" borderId="0" xfId="0" applyNumberFormat="1" applyFont="1" applyBorder="1"/>
    <xf numFmtId="0" fontId="6" fillId="0" borderId="5" xfId="0" applyFont="1" applyBorder="1" applyAlignment="1">
      <alignment horizontal="right" vertical="top"/>
    </xf>
    <xf numFmtId="1" fontId="6" fillId="0" borderId="14" xfId="0" applyNumberFormat="1" applyFont="1" applyBorder="1" applyAlignment="1">
      <alignment horizontal="right" vertical="top"/>
    </xf>
    <xf numFmtId="1" fontId="6" fillId="0" borderId="9" xfId="0" applyNumberFormat="1" applyFont="1" applyBorder="1" applyAlignment="1">
      <alignment horizontal="right" vertical="top"/>
    </xf>
    <xf numFmtId="3" fontId="6" fillId="0" borderId="5" xfId="0" applyNumberFormat="1" applyFont="1" applyBorder="1" applyAlignment="1">
      <alignment horizontal="right" vertical="top"/>
    </xf>
    <xf numFmtId="49" fontId="7" fillId="0" borderId="0" xfId="0" applyNumberFormat="1" applyFont="1" applyFill="1" applyBorder="1" applyAlignment="1">
      <alignment horizontal="right" vertical="top"/>
    </xf>
    <xf numFmtId="16" fontId="6" fillId="3" borderId="14" xfId="0" applyNumberFormat="1" applyFont="1" applyFill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3" borderId="15" xfId="0" applyFont="1" applyFill="1" applyBorder="1" applyAlignment="1">
      <alignment horizontal="right" vertical="top"/>
    </xf>
    <xf numFmtId="3" fontId="5" fillId="0" borderId="15" xfId="0" applyNumberFormat="1" applyFont="1" applyBorder="1"/>
    <xf numFmtId="3" fontId="5" fillId="0" borderId="7" xfId="0" applyNumberFormat="1" applyFont="1" applyBorder="1"/>
    <xf numFmtId="0" fontId="10" fillId="0" borderId="0" xfId="0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0" fontId="5" fillId="0" borderId="20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10" fillId="0" borderId="14" xfId="0" applyFont="1" applyFill="1" applyBorder="1" applyAlignment="1">
      <alignment horizontal="right" vertical="top"/>
    </xf>
    <xf numFmtId="0" fontId="10" fillId="0" borderId="15" xfId="0" applyFont="1" applyFill="1" applyBorder="1" applyAlignment="1">
      <alignment horizontal="right" vertical="top"/>
    </xf>
    <xf numFmtId="0" fontId="5" fillId="0" borderId="19" xfId="0" applyFont="1" applyBorder="1" applyAlignment="1">
      <alignment horizontal="right" vertical="top"/>
    </xf>
    <xf numFmtId="1" fontId="5" fillId="3" borderId="14" xfId="0" applyNumberFormat="1" applyFont="1" applyFill="1" applyBorder="1" applyAlignment="1">
      <alignment horizontal="right" vertical="top"/>
    </xf>
    <xf numFmtId="1" fontId="5" fillId="0" borderId="9" xfId="0" applyNumberFormat="1" applyFont="1" applyBorder="1" applyAlignment="1">
      <alignment horizontal="right" vertical="top"/>
    </xf>
    <xf numFmtId="0" fontId="5" fillId="3" borderId="19" xfId="0" applyFont="1" applyFill="1" applyBorder="1" applyAlignment="1">
      <alignment horizontal="right" vertical="top"/>
    </xf>
    <xf numFmtId="0" fontId="5" fillId="3" borderId="15" xfId="0" applyFont="1" applyFill="1" applyBorder="1" applyAlignment="1">
      <alignment horizontal="right" vertical="top"/>
    </xf>
    <xf numFmtId="1" fontId="7" fillId="0" borderId="15" xfId="0" applyNumberFormat="1" applyFont="1" applyFill="1" applyBorder="1" applyAlignment="1">
      <alignment horizontal="right" vertical="top"/>
    </xf>
    <xf numFmtId="0" fontId="7" fillId="0" borderId="14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right" vertical="top"/>
    </xf>
    <xf numFmtId="3" fontId="5" fillId="0" borderId="14" xfId="0" applyNumberFormat="1" applyFont="1" applyBorder="1"/>
    <xf numFmtId="0" fontId="6" fillId="0" borderId="14" xfId="0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19" xfId="0" applyFont="1" applyFill="1" applyBorder="1" applyAlignment="1">
      <alignment horizontal="right" vertical="top"/>
    </xf>
    <xf numFmtId="3" fontId="5" fillId="0" borderId="12" xfId="0" applyNumberFormat="1" applyFont="1" applyBorder="1"/>
    <xf numFmtId="3" fontId="5" fillId="0" borderId="10" xfId="0" applyNumberFormat="1" applyFont="1" applyBorder="1"/>
    <xf numFmtId="0" fontId="18" fillId="0" borderId="5" xfId="0" applyFont="1" applyBorder="1" applyAlignment="1">
      <alignment horizontal="left" vertical="top"/>
    </xf>
    <xf numFmtId="0" fontId="18" fillId="0" borderId="0" xfId="0" applyFont="1" applyFill="1" applyAlignment="1">
      <alignment horizontal="right" vertical="top"/>
    </xf>
    <xf numFmtId="0" fontId="18" fillId="0" borderId="9" xfId="0" applyFont="1" applyFill="1" applyBorder="1" applyAlignment="1">
      <alignment horizontal="right" vertical="top"/>
    </xf>
    <xf numFmtId="0" fontId="18" fillId="0" borderId="0" xfId="0" applyFont="1" applyBorder="1"/>
    <xf numFmtId="0" fontId="18" fillId="0" borderId="18" xfId="0" applyFont="1" applyBorder="1"/>
    <xf numFmtId="0" fontId="18" fillId="0" borderId="0" xfId="0" applyFont="1"/>
    <xf numFmtId="0" fontId="18" fillId="0" borderId="13" xfId="0" applyFont="1" applyBorder="1" applyAlignment="1">
      <alignment horizontal="left" vertical="top"/>
    </xf>
    <xf numFmtId="0" fontId="7" fillId="0" borderId="12" xfId="0" applyFont="1" applyFill="1" applyBorder="1" applyAlignment="1">
      <alignment horizontal="right" vertical="top"/>
    </xf>
    <xf numFmtId="0" fontId="6" fillId="3" borderId="10" xfId="0" applyFont="1" applyFill="1" applyBorder="1" applyAlignment="1">
      <alignment horizontal="right" vertical="top"/>
    </xf>
    <xf numFmtId="0" fontId="6" fillId="3" borderId="12" xfId="0" applyFont="1" applyFill="1" applyBorder="1" applyAlignment="1">
      <alignment horizontal="right" vertical="top"/>
    </xf>
    <xf numFmtId="0" fontId="16" fillId="0" borderId="10" xfId="0" applyFont="1" applyFill="1" applyBorder="1" applyAlignment="1">
      <alignment horizontal="right" vertical="top"/>
    </xf>
    <xf numFmtId="0" fontId="16" fillId="0" borderId="11" xfId="0" applyFont="1" applyFill="1" applyBorder="1" applyAlignment="1">
      <alignment horizontal="right" vertical="top"/>
    </xf>
    <xf numFmtId="3" fontId="16" fillId="0" borderId="12" xfId="0" applyNumberFormat="1" applyFont="1" applyBorder="1" applyAlignment="1">
      <alignment vertical="top"/>
    </xf>
    <xf numFmtId="3" fontId="16" fillId="0" borderId="10" xfId="0" applyNumberFormat="1" applyFont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right" vertical="top"/>
    </xf>
    <xf numFmtId="0" fontId="6" fillId="0" borderId="10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right" vertical="top"/>
    </xf>
    <xf numFmtId="49" fontId="6" fillId="0" borderId="2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right" vertical="top"/>
    </xf>
    <xf numFmtId="16" fontId="6" fillId="3" borderId="0" xfId="0" applyNumberFormat="1" applyFont="1" applyFill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6" fillId="2" borderId="9" xfId="0" applyFont="1" applyFill="1" applyBorder="1" applyAlignment="1">
      <alignment horizontal="right" vertical="top"/>
    </xf>
    <xf numFmtId="1" fontId="7" fillId="0" borderId="14" xfId="0" applyNumberFormat="1" applyFont="1" applyFill="1" applyBorder="1" applyAlignment="1">
      <alignment horizontal="right" vertical="top"/>
    </xf>
    <xf numFmtId="1" fontId="6" fillId="2" borderId="0" xfId="0" applyNumberFormat="1" applyFont="1" applyFill="1" applyBorder="1" applyAlignment="1">
      <alignment horizontal="right" vertical="top"/>
    </xf>
    <xf numFmtId="1" fontId="6" fillId="2" borderId="9" xfId="0" applyNumberFormat="1" applyFont="1" applyFill="1" applyBorder="1" applyAlignment="1">
      <alignment horizontal="righ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right" vertical="top"/>
    </xf>
    <xf numFmtId="0" fontId="8" fillId="0" borderId="15" xfId="0" applyFont="1" applyFill="1" applyBorder="1" applyAlignment="1">
      <alignment horizontal="right" vertical="top"/>
    </xf>
    <xf numFmtId="0" fontId="8" fillId="2" borderId="7" xfId="0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right" vertical="top"/>
    </xf>
    <xf numFmtId="0" fontId="8" fillId="3" borderId="7" xfId="0" applyFont="1" applyFill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8" fillId="0" borderId="15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8" fillId="0" borderId="1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0" xfId="0" applyFont="1"/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0" fontId="6" fillId="0" borderId="14" xfId="0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right" vertical="top"/>
    </xf>
    <xf numFmtId="0" fontId="16" fillId="0" borderId="5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top"/>
    </xf>
    <xf numFmtId="0" fontId="16" fillId="0" borderId="18" xfId="0" applyFont="1" applyFill="1" applyBorder="1" applyAlignment="1">
      <alignment horizontal="right" vertical="top"/>
    </xf>
    <xf numFmtId="0" fontId="16" fillId="0" borderId="14" xfId="0" applyFont="1" applyBorder="1" applyAlignment="1">
      <alignment vertical="top"/>
    </xf>
    <xf numFmtId="0" fontId="5" fillId="2" borderId="18" xfId="0" applyFont="1" applyFill="1" applyBorder="1" applyAlignment="1">
      <alignment horizontal="right" vertical="top"/>
    </xf>
    <xf numFmtId="0" fontId="16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right" vertical="top"/>
    </xf>
    <xf numFmtId="0" fontId="5" fillId="2" borderId="7" xfId="0" applyFont="1" applyFill="1" applyBorder="1" applyAlignment="1">
      <alignment horizontal="right" vertical="top"/>
    </xf>
    <xf numFmtId="0" fontId="5" fillId="0" borderId="15" xfId="0" applyFont="1" applyBorder="1"/>
    <xf numFmtId="0" fontId="9" fillId="0" borderId="14" xfId="0" applyNumberFormat="1" applyFont="1" applyFill="1" applyBorder="1" applyAlignment="1">
      <alignment horizontal="right" vertical="top"/>
    </xf>
    <xf numFmtId="0" fontId="9" fillId="2" borderId="0" xfId="0" applyNumberFormat="1" applyFont="1" applyFill="1" applyBorder="1" applyAlignment="1">
      <alignment horizontal="right" vertical="top"/>
    </xf>
    <xf numFmtId="0" fontId="9" fillId="2" borderId="9" xfId="0" applyNumberFormat="1" applyFont="1" applyFill="1" applyBorder="1" applyAlignment="1">
      <alignment horizontal="right" vertical="top"/>
    </xf>
    <xf numFmtId="0" fontId="9" fillId="3" borderId="0" xfId="0" applyNumberFormat="1" applyFont="1" applyFill="1" applyAlignment="1">
      <alignment horizontal="right" vertical="top"/>
    </xf>
    <xf numFmtId="0" fontId="9" fillId="0" borderId="0" xfId="0" applyNumberFormat="1" applyFont="1" applyAlignment="1">
      <alignment horizontal="right" vertical="top"/>
    </xf>
    <xf numFmtId="0" fontId="9" fillId="0" borderId="14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right" vertical="top"/>
    </xf>
    <xf numFmtId="0" fontId="9" fillId="0" borderId="9" xfId="0" applyNumberFormat="1" applyFont="1" applyBorder="1" applyAlignment="1">
      <alignment horizontal="right" vertical="top"/>
    </xf>
    <xf numFmtId="0" fontId="20" fillId="0" borderId="19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18" xfId="0" applyFont="1" applyBorder="1" applyAlignment="1">
      <alignment vertical="top"/>
    </xf>
    <xf numFmtId="0" fontId="5" fillId="0" borderId="14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1" fillId="0" borderId="0" xfId="0" applyFont="1" applyFill="1" applyBorder="1" applyAlignment="1">
      <alignment horizontal="right" vertical="top"/>
    </xf>
    <xf numFmtId="0" fontId="21" fillId="0" borderId="18" xfId="0" applyFont="1" applyFill="1" applyBorder="1" applyAlignment="1">
      <alignment horizontal="right" vertical="top"/>
    </xf>
    <xf numFmtId="0" fontId="21" fillId="0" borderId="0" xfId="0" applyFont="1" applyBorder="1"/>
    <xf numFmtId="0" fontId="21" fillId="0" borderId="18" xfId="0" applyFont="1" applyBorder="1"/>
    <xf numFmtId="0" fontId="21" fillId="0" borderId="0" xfId="0" applyFont="1"/>
    <xf numFmtId="0" fontId="22" fillId="0" borderId="20" xfId="0" applyFont="1" applyBorder="1" applyAlignment="1">
      <alignment horizontal="left" vertical="top"/>
    </xf>
    <xf numFmtId="1" fontId="22" fillId="0" borderId="0" xfId="0" applyNumberFormat="1" applyFont="1" applyBorder="1" applyAlignment="1">
      <alignment horizontal="right" vertical="top"/>
    </xf>
    <xf numFmtId="1" fontId="22" fillId="3" borderId="0" xfId="0" applyNumberFormat="1" applyFont="1" applyFill="1" applyBorder="1" applyAlignment="1">
      <alignment horizontal="right" vertical="top"/>
    </xf>
    <xf numFmtId="1" fontId="22" fillId="0" borderId="18" xfId="0" applyNumberFormat="1" applyFont="1" applyBorder="1" applyAlignment="1">
      <alignment horizontal="right" vertical="top"/>
    </xf>
    <xf numFmtId="0" fontId="24" fillId="0" borderId="20" xfId="0" applyFont="1" applyBorder="1" applyAlignment="1">
      <alignment horizontal="left" vertical="top"/>
    </xf>
    <xf numFmtId="3" fontId="22" fillId="0" borderId="20" xfId="0" applyNumberFormat="1" applyFont="1" applyBorder="1" applyAlignment="1">
      <alignment horizontal="right" vertical="top"/>
    </xf>
    <xf numFmtId="3" fontId="22" fillId="3" borderId="0" xfId="0" applyNumberFormat="1" applyFont="1" applyFill="1" applyBorder="1" applyAlignment="1">
      <alignment horizontal="right" vertical="top"/>
    </xf>
    <xf numFmtId="3" fontId="22" fillId="3" borderId="19" xfId="0" applyNumberFormat="1" applyFont="1" applyFill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2" fillId="0" borderId="18" xfId="0" applyNumberFormat="1" applyFont="1" applyBorder="1" applyAlignment="1">
      <alignment horizontal="right" vertical="top"/>
    </xf>
    <xf numFmtId="0" fontId="22" fillId="0" borderId="19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18" xfId="0" applyFont="1" applyBorder="1" applyAlignment="1">
      <alignment vertical="top"/>
    </xf>
    <xf numFmtId="0" fontId="24" fillId="0" borderId="0" xfId="0" applyFont="1"/>
    <xf numFmtId="0" fontId="22" fillId="0" borderId="5" xfId="0" applyFont="1" applyBorder="1" applyAlignment="1">
      <alignment horizontal="left" vertical="top"/>
    </xf>
    <xf numFmtId="0" fontId="6" fillId="0" borderId="19" xfId="0" applyFont="1" applyBorder="1"/>
    <xf numFmtId="0" fontId="6" fillId="0" borderId="18" xfId="0" applyFont="1" applyBorder="1"/>
    <xf numFmtId="0" fontId="14" fillId="0" borderId="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20" xfId="0" applyFont="1" applyBorder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0" fontId="6" fillId="3" borderId="19" xfId="0" applyFont="1" applyFill="1" applyBorder="1" applyAlignment="1">
      <alignment horizontal="right" vertical="top"/>
    </xf>
    <xf numFmtId="1" fontId="5" fillId="0" borderId="14" xfId="0" applyNumberFormat="1" applyFont="1" applyBorder="1" applyAlignment="1">
      <alignment horizontal="right" vertical="top"/>
    </xf>
    <xf numFmtId="0" fontId="19" fillId="0" borderId="0" xfId="0" applyFont="1"/>
    <xf numFmtId="0" fontId="27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right" vertical="top"/>
    </xf>
    <xf numFmtId="0" fontId="27" fillId="0" borderId="0" xfId="0" applyFont="1" applyFill="1" applyBorder="1" applyAlignment="1">
      <alignment horizontal="right" vertical="top"/>
    </xf>
    <xf numFmtId="0" fontId="19" fillId="0" borderId="0" xfId="0" applyFont="1" applyBorder="1" applyAlignment="1">
      <alignment horizontal="left" vertical="top"/>
    </xf>
    <xf numFmtId="0" fontId="28" fillId="0" borderId="7" xfId="0" applyFont="1" applyBorder="1" applyAlignment="1">
      <alignment horizontal="left" vertical="top"/>
    </xf>
    <xf numFmtId="0" fontId="19" fillId="0" borderId="7" xfId="0" applyFont="1" applyBorder="1" applyAlignment="1">
      <alignment horizontal="right" vertical="top"/>
    </xf>
    <xf numFmtId="0" fontId="19" fillId="0" borderId="7" xfId="0" applyFont="1" applyFill="1" applyBorder="1" applyAlignment="1">
      <alignment horizontal="right" vertical="top"/>
    </xf>
    <xf numFmtId="0" fontId="19" fillId="0" borderId="7" xfId="0" applyFont="1" applyBorder="1"/>
    <xf numFmtId="0" fontId="19" fillId="0" borderId="8" xfId="0" applyFont="1" applyBorder="1"/>
    <xf numFmtId="0" fontId="28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right" vertical="top"/>
    </xf>
    <xf numFmtId="0" fontId="19" fillId="0" borderId="0" xfId="0" applyFont="1" applyFill="1" applyBorder="1" applyAlignment="1">
      <alignment horizontal="right" vertical="top"/>
    </xf>
    <xf numFmtId="0" fontId="19" fillId="0" borderId="0" xfId="0" applyFont="1" applyBorder="1"/>
    <xf numFmtId="0" fontId="19" fillId="0" borderId="18" xfId="0" applyFont="1" applyBorder="1"/>
    <xf numFmtId="0" fontId="27" fillId="0" borderId="0" xfId="0" applyFont="1" applyBorder="1"/>
    <xf numFmtId="0" fontId="27" fillId="0" borderId="18" xfId="0" applyFont="1" applyBorder="1"/>
    <xf numFmtId="1" fontId="27" fillId="0" borderId="0" xfId="0" applyNumberFormat="1" applyFont="1" applyBorder="1" applyAlignment="1">
      <alignment horizontal="right" vertical="top"/>
    </xf>
    <xf numFmtId="1" fontId="19" fillId="0" borderId="0" xfId="0" applyNumberFormat="1" applyFont="1" applyBorder="1" applyAlignment="1">
      <alignment horizontal="right" vertical="top"/>
    </xf>
    <xf numFmtId="1" fontId="19" fillId="0" borderId="0" xfId="0" applyNumberFormat="1" applyFont="1" applyBorder="1"/>
    <xf numFmtId="1" fontId="19" fillId="0" borderId="18" xfId="0" applyNumberFormat="1" applyFont="1" applyBorder="1"/>
    <xf numFmtId="1" fontId="19" fillId="0" borderId="0" xfId="0" applyNumberFormat="1" applyFont="1" applyFill="1" applyBorder="1" applyAlignment="1">
      <alignment horizontal="right" vertical="top"/>
    </xf>
    <xf numFmtId="1" fontId="19" fillId="0" borderId="0" xfId="0" applyNumberFormat="1" applyFont="1" applyBorder="1" applyAlignment="1">
      <alignment vertical="top"/>
    </xf>
    <xf numFmtId="1" fontId="19" fillId="0" borderId="18" xfId="0" applyNumberFormat="1" applyFont="1" applyBorder="1" applyAlignment="1">
      <alignment vertical="top"/>
    </xf>
    <xf numFmtId="0" fontId="19" fillId="0" borderId="5" xfId="0" applyFont="1" applyBorder="1" applyAlignment="1">
      <alignment horizontal="right" vertical="top"/>
    </xf>
    <xf numFmtId="0" fontId="27" fillId="0" borderId="5" xfId="0" applyFont="1" applyBorder="1" applyAlignment="1">
      <alignment horizontal="right" vertical="top"/>
    </xf>
    <xf numFmtId="1" fontId="27" fillId="0" borderId="5" xfId="0" applyNumberFormat="1" applyFont="1" applyBorder="1" applyAlignment="1">
      <alignment horizontal="right" vertical="top"/>
    </xf>
    <xf numFmtId="1" fontId="19" fillId="0" borderId="5" xfId="0" applyNumberFormat="1" applyFont="1" applyBorder="1" applyAlignment="1">
      <alignment horizontal="right" vertical="top"/>
    </xf>
    <xf numFmtId="0" fontId="27" fillId="0" borderId="18" xfId="0" applyFont="1" applyBorder="1" applyAlignment="1">
      <alignment horizontal="right" vertical="top"/>
    </xf>
    <xf numFmtId="1" fontId="19" fillId="0" borderId="18" xfId="0" applyNumberFormat="1" applyFont="1" applyBorder="1" applyAlignment="1">
      <alignment horizontal="right" vertical="top"/>
    </xf>
    <xf numFmtId="0" fontId="19" fillId="0" borderId="8" xfId="0" applyFont="1" applyBorder="1" applyAlignment="1">
      <alignment horizontal="right" vertical="top"/>
    </xf>
    <xf numFmtId="0" fontId="19" fillId="0" borderId="18" xfId="0" applyFont="1" applyBorder="1" applyAlignment="1">
      <alignment horizontal="right" vertical="top"/>
    </xf>
    <xf numFmtId="0" fontId="19" fillId="0" borderId="6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3" borderId="7" xfId="0" applyFont="1" applyFill="1" applyBorder="1" applyAlignment="1">
      <alignment horizontal="right" vertical="top"/>
    </xf>
    <xf numFmtId="0" fontId="19" fillId="3" borderId="15" xfId="0" applyFont="1" applyFill="1" applyBorder="1" applyAlignment="1">
      <alignment horizontal="right" vertical="top"/>
    </xf>
    <xf numFmtId="0" fontId="19" fillId="3" borderId="0" xfId="0" applyFont="1" applyFill="1" applyBorder="1" applyAlignment="1">
      <alignment horizontal="right" vertical="top"/>
    </xf>
    <xf numFmtId="0" fontId="19" fillId="3" borderId="14" xfId="0" applyFont="1" applyFill="1" applyBorder="1" applyAlignment="1">
      <alignment horizontal="right" vertical="top"/>
    </xf>
    <xf numFmtId="0" fontId="27" fillId="3" borderId="0" xfId="0" applyFont="1" applyFill="1" applyBorder="1" applyAlignment="1">
      <alignment horizontal="right" vertical="top"/>
    </xf>
    <xf numFmtId="1" fontId="27" fillId="3" borderId="0" xfId="0" applyNumberFormat="1" applyFont="1" applyFill="1" applyBorder="1" applyAlignment="1">
      <alignment horizontal="right" vertical="top"/>
    </xf>
    <xf numFmtId="1" fontId="19" fillId="3" borderId="0" xfId="0" applyNumberFormat="1" applyFont="1" applyFill="1" applyBorder="1" applyAlignment="1">
      <alignment horizontal="right" vertical="top"/>
    </xf>
    <xf numFmtId="1" fontId="19" fillId="3" borderId="14" xfId="0" applyNumberFormat="1" applyFont="1" applyFill="1" applyBorder="1" applyAlignment="1">
      <alignment horizontal="right" vertical="top"/>
    </xf>
    <xf numFmtId="0" fontId="27" fillId="0" borderId="5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right" vertical="top" wrapText="1"/>
    </xf>
    <xf numFmtId="0" fontId="16" fillId="0" borderId="0" xfId="0" applyFont="1" applyBorder="1" applyAlignment="1">
      <alignment horizontal="right" vertical="top"/>
    </xf>
    <xf numFmtId="0" fontId="5" fillId="0" borderId="15" xfId="0" applyFont="1" applyBorder="1" applyAlignment="1">
      <alignment horizontal="left" vertical="top"/>
    </xf>
    <xf numFmtId="0" fontId="6" fillId="0" borderId="15" xfId="0" applyFont="1" applyFill="1" applyBorder="1" applyAlignment="1">
      <alignment horizontal="right" vertical="top"/>
    </xf>
    <xf numFmtId="0" fontId="6" fillId="2" borderId="7" xfId="0" applyFont="1" applyFill="1" applyBorder="1" applyAlignment="1">
      <alignment horizontal="right" vertical="top"/>
    </xf>
    <xf numFmtId="1" fontId="22" fillId="0" borderId="5" xfId="0" applyNumberFormat="1" applyFont="1" applyBorder="1" applyAlignment="1">
      <alignment horizontal="right" vertical="top"/>
    </xf>
    <xf numFmtId="1" fontId="22" fillId="2" borderId="0" xfId="0" applyNumberFormat="1" applyFont="1" applyFill="1" applyBorder="1" applyAlignment="1">
      <alignment horizontal="right" vertical="top"/>
    </xf>
    <xf numFmtId="1" fontId="22" fillId="2" borderId="18" xfId="0" applyNumberFormat="1" applyFont="1" applyFill="1" applyBorder="1" applyAlignment="1">
      <alignment horizontal="right" vertical="top"/>
    </xf>
    <xf numFmtId="0" fontId="20" fillId="0" borderId="0" xfId="0" applyFont="1" applyBorder="1"/>
    <xf numFmtId="0" fontId="20" fillId="0" borderId="18" xfId="0" applyFont="1" applyBorder="1"/>
    <xf numFmtId="3" fontId="23" fillId="0" borderId="0" xfId="0" applyNumberFormat="1" applyFont="1" applyFill="1" applyBorder="1" applyAlignment="1">
      <alignment horizontal="right" vertical="top"/>
    </xf>
    <xf numFmtId="1" fontId="22" fillId="0" borderId="14" xfId="0" applyNumberFormat="1" applyFont="1" applyBorder="1" applyAlignment="1">
      <alignment vertical="top"/>
    </xf>
    <xf numFmtId="1" fontId="22" fillId="0" borderId="0" xfId="0" applyNumberFormat="1" applyFont="1" applyBorder="1" applyAlignment="1">
      <alignment vertical="top"/>
    </xf>
    <xf numFmtId="1" fontId="22" fillId="0" borderId="18" xfId="0" applyNumberFormat="1" applyFont="1" applyBorder="1" applyAlignment="1">
      <alignment vertical="top"/>
    </xf>
    <xf numFmtId="0" fontId="20" fillId="2" borderId="0" xfId="0" applyFont="1" applyFill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0" fontId="20" fillId="0" borderId="18" xfId="0" applyFont="1" applyBorder="1" applyAlignment="1">
      <alignment horizontal="right" vertical="top"/>
    </xf>
    <xf numFmtId="1" fontId="20" fillId="2" borderId="0" xfId="0" applyNumberFormat="1" applyFont="1" applyFill="1" applyBorder="1" applyAlignment="1">
      <alignment horizontal="right" vertical="top"/>
    </xf>
    <xf numFmtId="1" fontId="20" fillId="3" borderId="0" xfId="0" applyNumberFormat="1" applyFont="1" applyFill="1" applyBorder="1" applyAlignment="1">
      <alignment horizontal="right" vertical="top"/>
    </xf>
    <xf numFmtId="1" fontId="20" fillId="0" borderId="0" xfId="0" applyNumberFormat="1" applyFont="1" applyBorder="1" applyAlignment="1">
      <alignment horizontal="right" vertical="top"/>
    </xf>
    <xf numFmtId="1" fontId="20" fillId="0" borderId="14" xfId="0" applyNumberFormat="1" applyFont="1" applyBorder="1" applyAlignment="1">
      <alignment horizontal="right" vertical="top"/>
    </xf>
    <xf numFmtId="1" fontId="20" fillId="2" borderId="9" xfId="0" applyNumberFormat="1" applyFont="1" applyFill="1" applyBorder="1" applyAlignment="1">
      <alignment horizontal="right" vertical="top"/>
    </xf>
    <xf numFmtId="1" fontId="20" fillId="0" borderId="0" xfId="0" applyNumberFormat="1" applyFont="1" applyAlignment="1">
      <alignment horizontal="right" vertical="top"/>
    </xf>
    <xf numFmtId="1" fontId="20" fillId="0" borderId="9" xfId="0" applyNumberFormat="1" applyFont="1" applyBorder="1" applyAlignment="1">
      <alignment horizontal="right" vertical="top"/>
    </xf>
    <xf numFmtId="1" fontId="20" fillId="0" borderId="19" xfId="0" applyNumberFormat="1" applyFont="1" applyBorder="1" applyAlignment="1">
      <alignment vertical="top"/>
    </xf>
    <xf numFmtId="1" fontId="20" fillId="0" borderId="0" xfId="0" applyNumberFormat="1" applyFont="1" applyBorder="1" applyAlignment="1">
      <alignment vertical="top"/>
    </xf>
    <xf numFmtId="1" fontId="20" fillId="0" borderId="18" xfId="0" applyNumberFormat="1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right" vertical="top"/>
    </xf>
    <xf numFmtId="0" fontId="20" fillId="3" borderId="14" xfId="0" applyFont="1" applyFill="1" applyBorder="1" applyAlignment="1">
      <alignment horizontal="right" vertical="top"/>
    </xf>
    <xf numFmtId="0" fontId="16" fillId="0" borderId="12" xfId="0" applyFont="1" applyBorder="1" applyAlignment="1">
      <alignment vertical="top"/>
    </xf>
    <xf numFmtId="1" fontId="22" fillId="0" borderId="14" xfId="0" applyNumberFormat="1" applyFont="1" applyBorder="1" applyAlignment="1">
      <alignment horizontal="right" vertical="top"/>
    </xf>
    <xf numFmtId="1" fontId="9" fillId="2" borderId="0" xfId="0" applyNumberFormat="1" applyFont="1" applyFill="1" applyBorder="1" applyAlignment="1">
      <alignment horizontal="right" vertical="top"/>
    </xf>
    <xf numFmtId="1" fontId="9" fillId="2" borderId="9" xfId="0" applyNumberFormat="1" applyFont="1" applyFill="1" applyBorder="1" applyAlignment="1">
      <alignment horizontal="right" vertical="top"/>
    </xf>
    <xf numFmtId="1" fontId="9" fillId="3" borderId="0" xfId="0" applyNumberFormat="1" applyFont="1" applyFill="1" applyBorder="1" applyAlignment="1">
      <alignment horizontal="right" vertical="top"/>
    </xf>
    <xf numFmtId="1" fontId="9" fillId="0" borderId="0" xfId="0" applyNumberFormat="1" applyFont="1" applyBorder="1" applyAlignment="1">
      <alignment horizontal="right" vertical="top"/>
    </xf>
    <xf numFmtId="1" fontId="9" fillId="0" borderId="9" xfId="0" applyNumberFormat="1" applyFont="1" applyBorder="1" applyAlignment="1">
      <alignment horizontal="right" vertical="top"/>
    </xf>
    <xf numFmtId="0" fontId="11" fillId="0" borderId="14" xfId="0" applyFont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/>
    </xf>
    <xf numFmtId="1" fontId="19" fillId="0" borderId="14" xfId="0" applyNumberFormat="1" applyFont="1" applyBorder="1" applyAlignment="1">
      <alignment horizontal="right" vertical="top"/>
    </xf>
    <xf numFmtId="0" fontId="5" fillId="0" borderId="21" xfId="0" applyFont="1" applyBorder="1"/>
    <xf numFmtId="0" fontId="6" fillId="0" borderId="21" xfId="0" applyFont="1" applyBorder="1" applyAlignment="1">
      <alignment horizontal="right" vertical="top"/>
    </xf>
    <xf numFmtId="0" fontId="6" fillId="0" borderId="22" xfId="0" applyFont="1" applyBorder="1" applyAlignment="1">
      <alignment horizontal="right" vertical="top"/>
    </xf>
    <xf numFmtId="0" fontId="9" fillId="0" borderId="23" xfId="0" applyFont="1" applyFill="1" applyBorder="1" applyAlignment="1">
      <alignment horizontal="right" vertical="top"/>
    </xf>
    <xf numFmtId="0" fontId="6" fillId="0" borderId="23" xfId="0" applyFont="1" applyBorder="1" applyAlignment="1">
      <alignment vertical="top"/>
    </xf>
    <xf numFmtId="0" fontId="5" fillId="0" borderId="23" xfId="0" applyFont="1" applyBorder="1"/>
    <xf numFmtId="0" fontId="6" fillId="0" borderId="22" xfId="0" applyFont="1" applyFill="1" applyBorder="1"/>
    <xf numFmtId="0" fontId="6" fillId="0" borderId="23" xfId="0" applyFont="1" applyFill="1" applyBorder="1" applyAlignment="1">
      <alignment horizontal="right" vertical="top"/>
    </xf>
    <xf numFmtId="1" fontId="5" fillId="0" borderId="23" xfId="0" applyNumberFormat="1" applyFont="1" applyFill="1" applyBorder="1"/>
    <xf numFmtId="0" fontId="6" fillId="0" borderId="23" xfId="0" applyFont="1" applyBorder="1" applyAlignment="1">
      <alignment horizontal="right" vertical="top"/>
    </xf>
    <xf numFmtId="0" fontId="5" fillId="0" borderId="22" xfId="0" applyFont="1" applyBorder="1"/>
    <xf numFmtId="1" fontId="5" fillId="0" borderId="23" xfId="0" applyNumberFormat="1" applyFont="1" applyBorder="1"/>
    <xf numFmtId="1" fontId="6" fillId="0" borderId="23" xfId="0" applyNumberFormat="1" applyFont="1" applyBorder="1"/>
    <xf numFmtId="0" fontId="16" fillId="0" borderId="24" xfId="0" applyFont="1" applyBorder="1" applyAlignment="1">
      <alignment horizontal="right" vertical="top"/>
    </xf>
    <xf numFmtId="0" fontId="16" fillId="0" borderId="23" xfId="0" applyFont="1" applyBorder="1" applyAlignment="1">
      <alignment horizontal="right" vertical="top"/>
    </xf>
    <xf numFmtId="0" fontId="19" fillId="0" borderId="22" xfId="0" applyFont="1" applyBorder="1"/>
    <xf numFmtId="0" fontId="19" fillId="0" borderId="23" xfId="0" applyFont="1" applyBorder="1"/>
    <xf numFmtId="0" fontId="27" fillId="0" borderId="23" xfId="0" applyFont="1" applyBorder="1"/>
    <xf numFmtId="1" fontId="19" fillId="0" borderId="23" xfId="0" applyNumberFormat="1" applyFont="1" applyBorder="1"/>
    <xf numFmtId="1" fontId="19" fillId="0" borderId="23" xfId="0" applyNumberFormat="1" applyFont="1" applyBorder="1" applyAlignment="1">
      <alignment horizontal="right" vertical="top"/>
    </xf>
    <xf numFmtId="0" fontId="5" fillId="0" borderId="10" xfId="0" applyFont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6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3" fontId="20" fillId="0" borderId="19" xfId="0" applyNumberFormat="1" applyFont="1" applyBorder="1" applyAlignment="1">
      <alignment vertical="top"/>
    </xf>
    <xf numFmtId="3" fontId="20" fillId="0" borderId="0" xfId="0" applyNumberFormat="1" applyFont="1" applyBorder="1" applyAlignment="1">
      <alignment vertical="top"/>
    </xf>
    <xf numFmtId="3" fontId="5" fillId="0" borderId="19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25" fillId="0" borderId="6" xfId="0" applyFont="1" applyBorder="1" applyAlignment="1">
      <alignment horizontal="left" vertical="top"/>
    </xf>
    <xf numFmtId="3" fontId="5" fillId="0" borderId="15" xfId="0" applyNumberFormat="1" applyFont="1" applyBorder="1" applyAlignment="1">
      <alignment vertical="top"/>
    </xf>
    <xf numFmtId="3" fontId="5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10" fillId="0" borderId="7" xfId="0" applyFont="1" applyFill="1" applyBorder="1" applyAlignment="1">
      <alignment horizontal="right" vertical="top"/>
    </xf>
    <xf numFmtId="0" fontId="6" fillId="2" borderId="18" xfId="0" applyFont="1" applyFill="1" applyBorder="1" applyAlignment="1">
      <alignment horizontal="right" vertical="top"/>
    </xf>
    <xf numFmtId="3" fontId="6" fillId="0" borderId="19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top"/>
    </xf>
    <xf numFmtId="0" fontId="6" fillId="3" borderId="17" xfId="0" applyFont="1" applyFill="1" applyBorder="1" applyAlignment="1">
      <alignment horizontal="right" vertical="top"/>
    </xf>
    <xf numFmtId="0" fontId="21" fillId="0" borderId="16" xfId="0" applyFont="1" applyFill="1" applyBorder="1" applyAlignment="1">
      <alignment horizontal="right" vertical="top"/>
    </xf>
    <xf numFmtId="0" fontId="21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right" vertical="top"/>
    </xf>
    <xf numFmtId="0" fontId="30" fillId="2" borderId="10" xfId="0" applyFont="1" applyFill="1" applyBorder="1" applyAlignment="1">
      <alignment horizontal="right" vertical="top"/>
    </xf>
    <xf numFmtId="0" fontId="30" fillId="2" borderId="11" xfId="0" applyFont="1" applyFill="1" applyBorder="1" applyAlignment="1">
      <alignment horizontal="right" vertical="top"/>
    </xf>
    <xf numFmtId="0" fontId="30" fillId="3" borderId="10" xfId="0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16" fillId="0" borderId="5" xfId="0" applyFont="1" applyFill="1" applyBorder="1" applyAlignment="1">
      <alignment horizontal="right" vertical="top"/>
    </xf>
    <xf numFmtId="0" fontId="16" fillId="3" borderId="0" xfId="0" applyFont="1" applyFill="1" applyBorder="1" applyAlignment="1">
      <alignment horizontal="right" vertical="top"/>
    </xf>
    <xf numFmtId="0" fontId="16" fillId="3" borderId="18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16" fillId="0" borderId="14" xfId="0" applyFont="1" applyBorder="1" applyAlignment="1">
      <alignment horizontal="right" vertical="top"/>
    </xf>
    <xf numFmtId="0" fontId="16" fillId="3" borderId="0" xfId="0" applyFont="1" applyFill="1" applyAlignment="1">
      <alignment horizontal="right" vertical="top"/>
    </xf>
    <xf numFmtId="0" fontId="16" fillId="3" borderId="14" xfId="0" applyFont="1" applyFill="1" applyBorder="1" applyAlignment="1">
      <alignment horizontal="right" vertical="top"/>
    </xf>
    <xf numFmtId="0" fontId="16" fillId="0" borderId="13" xfId="0" applyFont="1" applyBorder="1" applyAlignment="1">
      <alignment horizontal="left" vertical="top"/>
    </xf>
    <xf numFmtId="0" fontId="30" fillId="0" borderId="5" xfId="0" applyFont="1" applyBorder="1" applyAlignment="1">
      <alignment horizontal="left" vertical="top"/>
    </xf>
    <xf numFmtId="0" fontId="16" fillId="2" borderId="0" xfId="0" applyFont="1" applyFill="1" applyBorder="1" applyAlignment="1">
      <alignment horizontal="right" vertical="top"/>
    </xf>
    <xf numFmtId="0" fontId="30" fillId="0" borderId="0" xfId="0" applyFont="1" applyFill="1" applyBorder="1" applyAlignment="1">
      <alignment horizontal="right" vertical="top"/>
    </xf>
    <xf numFmtId="3" fontId="30" fillId="0" borderId="14" xfId="0" applyNumberFormat="1" applyFont="1" applyBorder="1" applyAlignment="1">
      <alignment vertical="top"/>
    </xf>
    <xf numFmtId="3" fontId="30" fillId="0" borderId="0" xfId="0" applyNumberFormat="1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18" xfId="0" applyFont="1" applyBorder="1" applyAlignment="1">
      <alignment vertical="top"/>
    </xf>
    <xf numFmtId="0" fontId="30" fillId="0" borderId="0" xfId="0" applyFont="1" applyAlignment="1">
      <alignment horizontal="center" vertical="center"/>
    </xf>
    <xf numFmtId="0" fontId="30" fillId="0" borderId="18" xfId="0" applyFont="1" applyFill="1" applyBorder="1" applyAlignment="1">
      <alignment horizontal="right" vertical="top"/>
    </xf>
    <xf numFmtId="0" fontId="30" fillId="0" borderId="0" xfId="0" applyFont="1" applyBorder="1"/>
    <xf numFmtId="0" fontId="30" fillId="0" borderId="18" xfId="0" applyFont="1" applyBorder="1"/>
    <xf numFmtId="0" fontId="30" fillId="0" borderId="0" xfId="0" applyFont="1"/>
    <xf numFmtId="0" fontId="16" fillId="0" borderId="14" xfId="0" applyFont="1" applyFill="1" applyBorder="1" applyAlignment="1">
      <alignment horizontal="right" vertical="top"/>
    </xf>
    <xf numFmtId="0" fontId="30" fillId="0" borderId="14" xfId="0" applyFont="1" applyBorder="1"/>
    <xf numFmtId="0" fontId="20" fillId="0" borderId="14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1" fontId="0" fillId="0" borderId="0" xfId="0" applyNumberFormat="1"/>
    <xf numFmtId="0" fontId="27" fillId="0" borderId="0" xfId="0" applyFont="1" applyBorder="1" applyAlignment="1">
      <alignment vertical="top"/>
    </xf>
    <xf numFmtId="0" fontId="27" fillId="0" borderId="23" xfId="0" applyFont="1" applyBorder="1" applyAlignment="1">
      <alignment vertical="top"/>
    </xf>
    <xf numFmtId="0" fontId="19" fillId="0" borderId="20" xfId="0" applyFont="1" applyBorder="1" applyAlignment="1">
      <alignment horizontal="left" vertical="top"/>
    </xf>
    <xf numFmtId="0" fontId="27" fillId="0" borderId="20" xfId="0" applyFont="1" applyBorder="1" applyAlignment="1">
      <alignment horizontal="right" vertical="top"/>
    </xf>
    <xf numFmtId="0" fontId="27" fillId="3" borderId="19" xfId="0" applyFont="1" applyFill="1" applyBorder="1" applyAlignment="1">
      <alignment horizontal="right" vertical="top"/>
    </xf>
    <xf numFmtId="1" fontId="5" fillId="0" borderId="5" xfId="0" applyNumberFormat="1" applyFont="1" applyBorder="1" applyAlignment="1">
      <alignment horizontal="right" vertical="top"/>
    </xf>
    <xf numFmtId="0" fontId="6" fillId="0" borderId="5" xfId="0" applyFont="1" applyBorder="1" applyAlignment="1">
      <alignment vertical="top"/>
    </xf>
    <xf numFmtId="1" fontId="6" fillId="0" borderId="0" xfId="0" applyNumberFormat="1" applyFont="1" applyBorder="1" applyAlignment="1">
      <alignment vertical="top"/>
    </xf>
    <xf numFmtId="0" fontId="5" fillId="0" borderId="0" xfId="0" applyFont="1" applyFill="1" applyBorder="1"/>
    <xf numFmtId="0" fontId="6" fillId="0" borderId="10" xfId="0" applyFont="1" applyFill="1" applyBorder="1" applyAlignment="1">
      <alignment vertical="top"/>
    </xf>
    <xf numFmtId="1" fontId="6" fillId="0" borderId="19" xfId="0" applyNumberFormat="1" applyFont="1" applyBorder="1" applyAlignment="1">
      <alignment horizontal="right" vertical="top"/>
    </xf>
    <xf numFmtId="1" fontId="20" fillId="0" borderId="5" xfId="0" applyNumberFormat="1" applyFont="1" applyBorder="1" applyAlignment="1">
      <alignment horizontal="right" vertical="top"/>
    </xf>
    <xf numFmtId="1" fontId="20" fillId="3" borderId="0" xfId="0" applyNumberFormat="1" applyFont="1" applyFill="1" applyAlignment="1">
      <alignment horizontal="right" vertical="top"/>
    </xf>
    <xf numFmtId="0" fontId="20" fillId="3" borderId="0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right" vertical="top"/>
    </xf>
    <xf numFmtId="1" fontId="20" fillId="0" borderId="0" xfId="0" applyNumberFormat="1" applyFont="1" applyFill="1" applyBorder="1" applyAlignment="1">
      <alignment horizontal="right" vertical="top"/>
    </xf>
    <xf numFmtId="0" fontId="9" fillId="0" borderId="0" xfId="0" applyNumberFormat="1" applyFont="1" applyFill="1" applyBorder="1" applyAlignment="1">
      <alignment horizontal="right" vertical="top"/>
    </xf>
    <xf numFmtId="0" fontId="16" fillId="3" borderId="10" xfId="0" applyFont="1" applyFill="1" applyBorder="1" applyAlignment="1">
      <alignment horizontal="right" vertical="top"/>
    </xf>
    <xf numFmtId="49" fontId="6" fillId="0" borderId="7" xfId="0" applyNumberFormat="1" applyFont="1" applyFill="1" applyBorder="1" applyAlignment="1">
      <alignment horizontal="right" vertical="top"/>
    </xf>
    <xf numFmtId="0" fontId="17" fillId="0" borderId="7" xfId="0" applyFont="1" applyFill="1" applyBorder="1" applyAlignment="1">
      <alignment horizontal="right" vertical="top"/>
    </xf>
    <xf numFmtId="0" fontId="16" fillId="0" borderId="0" xfId="0" applyFont="1" applyFill="1" applyAlignment="1">
      <alignment horizontal="right" vertical="top"/>
    </xf>
    <xf numFmtId="0" fontId="6" fillId="0" borderId="10" xfId="0" applyFont="1" applyFill="1" applyBorder="1" applyAlignment="1">
      <alignment horizontal="right" vertical="top"/>
    </xf>
    <xf numFmtId="0" fontId="14" fillId="3" borderId="0" xfId="0" applyFont="1" applyFill="1" applyBorder="1" applyAlignment="1">
      <alignment horizontal="right" vertical="top"/>
    </xf>
    <xf numFmtId="1" fontId="27" fillId="0" borderId="6" xfId="0" applyNumberFormat="1" applyFont="1" applyBorder="1" applyAlignment="1">
      <alignment horizontal="right" vertical="top"/>
    </xf>
    <xf numFmtId="1" fontId="27" fillId="0" borderId="18" xfId="0" applyNumberFormat="1" applyFont="1" applyBorder="1" applyAlignment="1">
      <alignment horizontal="right" vertical="top"/>
    </xf>
    <xf numFmtId="0" fontId="12" fillId="0" borderId="7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top"/>
    </xf>
    <xf numFmtId="1" fontId="9" fillId="0" borderId="5" xfId="0" applyNumberFormat="1" applyFont="1" applyBorder="1" applyAlignment="1">
      <alignment horizontal="right" vertical="top"/>
    </xf>
    <xf numFmtId="1" fontId="8" fillId="0" borderId="5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vertical="top"/>
    </xf>
    <xf numFmtId="0" fontId="6" fillId="0" borderId="10" xfId="0" applyFont="1" applyFill="1" applyBorder="1" applyAlignment="1">
      <alignment vertical="center"/>
    </xf>
    <xf numFmtId="1" fontId="27" fillId="0" borderId="0" xfId="0" applyNumberFormat="1" applyFont="1" applyBorder="1" applyAlignment="1">
      <alignment vertical="top"/>
    </xf>
    <xf numFmtId="1" fontId="19" fillId="0" borderId="18" xfId="0" applyNumberFormat="1" applyFont="1" applyFill="1" applyBorder="1" applyAlignment="1">
      <alignment horizontal="right" vertical="top"/>
    </xf>
    <xf numFmtId="0" fontId="19" fillId="0" borderId="20" xfId="0" applyFont="1" applyBorder="1" applyAlignment="1">
      <alignment horizontal="right" vertical="top"/>
    </xf>
    <xf numFmtId="0" fontId="19" fillId="3" borderId="19" xfId="0" applyFont="1" applyFill="1" applyBorder="1" applyAlignment="1">
      <alignment horizontal="right" vertical="top"/>
    </xf>
    <xf numFmtId="0" fontId="19" fillId="0" borderId="10" xfId="0" applyFont="1" applyBorder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5" fillId="0" borderId="12" xfId="0" applyFont="1" applyBorder="1"/>
    <xf numFmtId="0" fontId="5" fillId="0" borderId="24" xfId="0" applyFont="1" applyBorder="1"/>
    <xf numFmtId="0" fontId="19" fillId="0" borderId="13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1" fontId="27" fillId="3" borderId="19" xfId="0" applyNumberFormat="1" applyFont="1" applyFill="1" applyBorder="1" applyAlignment="1">
      <alignment horizontal="right" vertical="top"/>
    </xf>
    <xf numFmtId="0" fontId="19" fillId="0" borderId="7" xfId="0" applyFont="1" applyBorder="1" applyAlignment="1">
      <alignment horizontal="left" vertical="top"/>
    </xf>
    <xf numFmtId="1" fontId="19" fillId="3" borderId="19" xfId="0" applyNumberFormat="1" applyFont="1" applyFill="1" applyBorder="1" applyAlignment="1">
      <alignment horizontal="right" vertical="top"/>
    </xf>
    <xf numFmtId="1" fontId="19" fillId="3" borderId="18" xfId="0" applyNumberFormat="1" applyFont="1" applyFill="1" applyBorder="1" applyAlignment="1">
      <alignment horizontal="right" vertical="top"/>
    </xf>
    <xf numFmtId="0" fontId="1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1" fontId="19" fillId="0" borderId="7" xfId="0" applyNumberFormat="1" applyFont="1" applyFill="1" applyBorder="1" applyAlignment="1">
      <alignment horizontal="right" vertical="top"/>
    </xf>
    <xf numFmtId="1" fontId="19" fillId="0" borderId="7" xfId="0" applyNumberFormat="1" applyFont="1" applyBorder="1" applyAlignment="1">
      <alignment horizontal="right" vertical="top"/>
    </xf>
    <xf numFmtId="1" fontId="19" fillId="0" borderId="7" xfId="0" applyNumberFormat="1" applyFont="1" applyBorder="1" applyAlignment="1">
      <alignment vertical="top"/>
    </xf>
    <xf numFmtId="0" fontId="27" fillId="0" borderId="6" xfId="0" applyFont="1" applyBorder="1" applyAlignment="1">
      <alignment horizontal="right" vertical="top"/>
    </xf>
    <xf numFmtId="0" fontId="27" fillId="3" borderId="7" xfId="0" applyFont="1" applyFill="1" applyBorder="1" applyAlignment="1">
      <alignment horizontal="right" vertical="top"/>
    </xf>
    <xf numFmtId="0" fontId="27" fillId="3" borderId="15" xfId="0" applyFont="1" applyFill="1" applyBorder="1" applyAlignment="1">
      <alignment horizontal="right" vertical="top"/>
    </xf>
    <xf numFmtId="0" fontId="27" fillId="0" borderId="7" xfId="0" applyFont="1" applyBorder="1" applyAlignment="1">
      <alignment horizontal="right" vertical="top"/>
    </xf>
    <xf numFmtId="0" fontId="27" fillId="0" borderId="8" xfId="0" applyFont="1" applyBorder="1" applyAlignment="1">
      <alignment horizontal="right" vertical="top"/>
    </xf>
    <xf numFmtId="0" fontId="27" fillId="2" borderId="7" xfId="0" applyFont="1" applyFill="1" applyBorder="1" applyAlignment="1">
      <alignment horizontal="right" vertical="top"/>
    </xf>
    <xf numFmtId="0" fontId="19" fillId="0" borderId="19" xfId="0" applyFont="1" applyBorder="1" applyAlignment="1">
      <alignment horizontal="left" vertical="top"/>
    </xf>
    <xf numFmtId="0" fontId="19" fillId="2" borderId="0" xfId="0" applyFont="1" applyFill="1" applyBorder="1" applyAlignment="1">
      <alignment horizontal="right" vertical="top"/>
    </xf>
    <xf numFmtId="1" fontId="22" fillId="0" borderId="20" xfId="0" applyNumberFormat="1" applyFont="1" applyBorder="1" applyAlignment="1">
      <alignment horizontal="right" vertical="top"/>
    </xf>
    <xf numFmtId="0" fontId="25" fillId="0" borderId="6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right" vertical="top"/>
    </xf>
    <xf numFmtId="3" fontId="5" fillId="0" borderId="15" xfId="0" applyNumberFormat="1" applyFont="1" applyFill="1" applyBorder="1" applyAlignment="1">
      <alignment vertical="top"/>
    </xf>
    <xf numFmtId="3" fontId="5" fillId="0" borderId="7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0" xfId="0" applyFont="1" applyFill="1" applyAlignment="1">
      <alignment horizontal="center" vertical="center"/>
    </xf>
    <xf numFmtId="3" fontId="5" fillId="0" borderId="14" xfId="0" applyNumberFormat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3" fontId="5" fillId="0" borderId="19" xfId="0" applyNumberFormat="1" applyFont="1" applyFill="1" applyBorder="1" applyAlignment="1">
      <alignment vertical="top"/>
    </xf>
    <xf numFmtId="1" fontId="19" fillId="0" borderId="23" xfId="0" applyNumberFormat="1" applyFont="1" applyBorder="1" applyAlignment="1">
      <alignment vertical="top"/>
    </xf>
    <xf numFmtId="1" fontId="19" fillId="0" borderId="14" xfId="0" applyNumberFormat="1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0" fontId="19" fillId="0" borderId="5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27" fillId="0" borderId="7" xfId="0" applyFont="1" applyFill="1" applyBorder="1" applyAlignment="1">
      <alignment horizontal="right" vertical="top"/>
    </xf>
    <xf numFmtId="3" fontId="19" fillId="0" borderId="15" xfId="0" applyNumberFormat="1" applyFont="1" applyBorder="1" applyAlignment="1">
      <alignment vertical="top"/>
    </xf>
    <xf numFmtId="3" fontId="19" fillId="0" borderId="7" xfId="0" applyNumberFormat="1" applyFont="1" applyBorder="1" applyAlignment="1">
      <alignment vertical="top"/>
    </xf>
    <xf numFmtId="0" fontId="19" fillId="0" borderId="7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9" fillId="0" borderId="19" xfId="0" applyFont="1" applyFill="1" applyBorder="1" applyAlignment="1">
      <alignment horizontal="right" vertical="top"/>
    </xf>
    <xf numFmtId="3" fontId="19" fillId="0" borderId="19" xfId="0" applyNumberFormat="1" applyFont="1" applyBorder="1" applyAlignment="1">
      <alignment vertical="top"/>
    </xf>
    <xf numFmtId="3" fontId="19" fillId="0" borderId="0" xfId="0" applyNumberFormat="1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19" fillId="0" borderId="5" xfId="0" applyFont="1" applyBorder="1" applyAlignment="1">
      <alignment horizontal="left"/>
    </xf>
    <xf numFmtId="0" fontId="19" fillId="0" borderId="19" xfId="0" applyFont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1" fontId="19" fillId="0" borderId="0" xfId="0" applyNumberFormat="1" applyFont="1" applyBorder="1" applyAlignment="1">
      <alignment horizontal="right"/>
    </xf>
    <xf numFmtId="0" fontId="19" fillId="0" borderId="18" xfId="0" applyFont="1" applyBorder="1" applyAlignment="1">
      <alignment horizontal="right"/>
    </xf>
    <xf numFmtId="0" fontId="19" fillId="3" borderId="19" xfId="0" applyFont="1" applyFill="1" applyBorder="1" applyAlignment="1">
      <alignment horizontal="right"/>
    </xf>
    <xf numFmtId="0" fontId="28" fillId="0" borderId="5" xfId="0" applyFont="1" applyBorder="1" applyAlignment="1">
      <alignment horizontal="left" vertical="top" wrapText="1"/>
    </xf>
    <xf numFmtId="0" fontId="5" fillId="3" borderId="12" xfId="0" applyFont="1" applyFill="1" applyBorder="1" applyAlignment="1">
      <alignment horizontal="right" vertical="top"/>
    </xf>
    <xf numFmtId="0" fontId="27" fillId="0" borderId="5" xfId="0" applyFont="1" applyBorder="1"/>
    <xf numFmtId="0" fontId="19" fillId="0" borderId="5" xfId="0" applyFont="1" applyBorder="1"/>
    <xf numFmtId="1" fontId="22" fillId="3" borderId="19" xfId="0" applyNumberFormat="1" applyFont="1" applyFill="1" applyBorder="1" applyAlignment="1">
      <alignment horizontal="right" vertical="top"/>
    </xf>
    <xf numFmtId="1" fontId="22" fillId="0" borderId="19" xfId="0" applyNumberFormat="1" applyFont="1" applyBorder="1" applyAlignment="1">
      <alignment vertical="top"/>
    </xf>
    <xf numFmtId="1" fontId="22" fillId="3" borderId="14" xfId="0" applyNumberFormat="1" applyFont="1" applyFill="1" applyBorder="1" applyAlignment="1">
      <alignment horizontal="right" vertical="top"/>
    </xf>
    <xf numFmtId="1" fontId="20" fillId="3" borderId="14" xfId="0" applyNumberFormat="1" applyFont="1" applyFill="1" applyBorder="1" applyAlignment="1">
      <alignment horizontal="right" vertical="top"/>
    </xf>
    <xf numFmtId="1" fontId="6" fillId="0" borderId="19" xfId="0" applyNumberFormat="1" applyFont="1" applyBorder="1" applyAlignment="1">
      <alignment vertical="top"/>
    </xf>
    <xf numFmtId="0" fontId="0" fillId="0" borderId="5" xfId="0" applyBorder="1"/>
    <xf numFmtId="1" fontId="0" fillId="0" borderId="5" xfId="0" applyNumberFormat="1" applyBorder="1"/>
    <xf numFmtId="1" fontId="0" fillId="0" borderId="14" xfId="0" applyNumberFormat="1" applyBorder="1"/>
    <xf numFmtId="1" fontId="0" fillId="0" borderId="0" xfId="0" applyNumberFormat="1" applyBorder="1"/>
    <xf numFmtId="1" fontId="0" fillId="0" borderId="18" xfId="0" applyNumberFormat="1" applyBorder="1"/>
    <xf numFmtId="0" fontId="0" fillId="0" borderId="18" xfId="0" applyBorder="1"/>
    <xf numFmtId="1" fontId="0" fillId="3" borderId="0" xfId="0" applyNumberFormat="1" applyFill="1"/>
    <xf numFmtId="1" fontId="0" fillId="3" borderId="14" xfId="0" applyNumberFormat="1" applyFill="1" applyBorder="1"/>
    <xf numFmtId="1" fontId="0" fillId="3" borderId="0" xfId="0" applyNumberFormat="1" applyFill="1" applyBorder="1"/>
    <xf numFmtId="49" fontId="35" fillId="0" borderId="2" xfId="0" applyNumberFormat="1" applyFont="1" applyFill="1" applyBorder="1" applyAlignment="1">
      <alignment horizontal="right" vertical="top"/>
    </xf>
    <xf numFmtId="0" fontId="34" fillId="2" borderId="2" xfId="0" applyFont="1" applyFill="1" applyBorder="1" applyAlignment="1">
      <alignment horizontal="right" vertical="top"/>
    </xf>
    <xf numFmtId="0" fontId="34" fillId="2" borderId="3" xfId="0" applyFont="1" applyFill="1" applyBorder="1" applyAlignment="1">
      <alignment horizontal="right" vertical="top"/>
    </xf>
    <xf numFmtId="16" fontId="34" fillId="3" borderId="2" xfId="0" applyNumberFormat="1" applyFont="1" applyFill="1" applyBorder="1" applyAlignment="1">
      <alignment horizontal="right" vertical="top"/>
    </xf>
    <xf numFmtId="0" fontId="34" fillId="3" borderId="2" xfId="0" applyFont="1" applyFill="1" applyBorder="1" applyAlignment="1">
      <alignment horizontal="right" vertical="top"/>
    </xf>
    <xf numFmtId="0" fontId="34" fillId="0" borderId="2" xfId="0" applyFont="1" applyBorder="1" applyAlignment="1">
      <alignment horizontal="right" vertical="top"/>
    </xf>
    <xf numFmtId="0" fontId="34" fillId="0" borderId="3" xfId="0" applyFont="1" applyBorder="1" applyAlignment="1">
      <alignment horizontal="right" vertical="top"/>
    </xf>
    <xf numFmtId="0" fontId="34" fillId="0" borderId="1" xfId="0" applyFont="1" applyBorder="1" applyAlignment="1">
      <alignment horizontal="right" vertical="top"/>
    </xf>
    <xf numFmtId="0" fontId="33" fillId="0" borderId="5" xfId="0" applyFont="1" applyBorder="1" applyAlignment="1">
      <alignment vertical="top"/>
    </xf>
    <xf numFmtId="1" fontId="33" fillId="0" borderId="5" xfId="0" applyNumberFormat="1" applyFont="1" applyBorder="1" applyAlignment="1">
      <alignment horizontal="right" vertical="top"/>
    </xf>
    <xf numFmtId="0" fontId="33" fillId="0" borderId="18" xfId="0" applyFont="1" applyBorder="1" applyAlignment="1">
      <alignment horizontal="right" vertical="top"/>
    </xf>
    <xf numFmtId="1" fontId="36" fillId="0" borderId="0" xfId="0" applyNumberFormat="1" applyFont="1" applyFill="1" applyBorder="1" applyAlignment="1">
      <alignment horizontal="right" vertical="top"/>
    </xf>
    <xf numFmtId="1" fontId="33" fillId="0" borderId="0" xfId="0" applyNumberFormat="1" applyFont="1" applyFill="1" applyBorder="1" applyAlignment="1">
      <alignment horizontal="right" vertical="top"/>
    </xf>
    <xf numFmtId="1" fontId="33" fillId="2" borderId="0" xfId="0" applyNumberFormat="1" applyFont="1" applyFill="1" applyBorder="1" applyAlignment="1">
      <alignment horizontal="right" vertical="top"/>
    </xf>
    <xf numFmtId="1" fontId="33" fillId="2" borderId="18" xfId="0" applyNumberFormat="1" applyFont="1" applyFill="1" applyBorder="1" applyAlignment="1">
      <alignment horizontal="right" vertical="top"/>
    </xf>
    <xf numFmtId="1" fontId="33" fillId="3" borderId="0" xfId="0" applyNumberFormat="1" applyFont="1" applyFill="1" applyBorder="1" applyAlignment="1">
      <alignment horizontal="right" vertical="top"/>
    </xf>
    <xf numFmtId="1" fontId="33" fillId="0" borderId="0" xfId="0" applyNumberFormat="1" applyFont="1" applyBorder="1" applyAlignment="1">
      <alignment horizontal="right" vertical="top"/>
    </xf>
    <xf numFmtId="1" fontId="33" fillId="0" borderId="18" xfId="0" applyNumberFormat="1" applyFont="1" applyBorder="1" applyAlignment="1">
      <alignment horizontal="right" vertical="top"/>
    </xf>
    <xf numFmtId="1" fontId="33" fillId="0" borderId="14" xfId="0" applyNumberFormat="1" applyFont="1" applyBorder="1" applyAlignment="1">
      <alignment horizontal="right" vertical="top"/>
    </xf>
    <xf numFmtId="0" fontId="37" fillId="0" borderId="5" xfId="0" applyFont="1" applyBorder="1" applyAlignment="1">
      <alignment vertical="top"/>
    </xf>
    <xf numFmtId="1" fontId="37" fillId="0" borderId="5" xfId="0" applyNumberFormat="1" applyFont="1" applyBorder="1" applyAlignment="1">
      <alignment horizontal="right" vertical="top"/>
    </xf>
    <xf numFmtId="1" fontId="37" fillId="0" borderId="0" xfId="0" applyNumberFormat="1" applyFont="1" applyFill="1" applyBorder="1" applyAlignment="1">
      <alignment horizontal="right" vertical="top"/>
    </xf>
    <xf numFmtId="1" fontId="37" fillId="2" borderId="0" xfId="0" applyNumberFormat="1" applyFont="1" applyFill="1" applyBorder="1" applyAlignment="1">
      <alignment horizontal="right" vertical="top"/>
    </xf>
    <xf numFmtId="1" fontId="37" fillId="2" borderId="18" xfId="0" applyNumberFormat="1" applyFont="1" applyFill="1" applyBorder="1" applyAlignment="1">
      <alignment horizontal="right" vertical="top"/>
    </xf>
    <xf numFmtId="1" fontId="37" fillId="3" borderId="0" xfId="0" applyNumberFormat="1" applyFont="1" applyFill="1" applyBorder="1" applyAlignment="1">
      <alignment horizontal="right" vertical="top"/>
    </xf>
    <xf numFmtId="1" fontId="37" fillId="0" borderId="0" xfId="0" applyNumberFormat="1" applyFont="1" applyBorder="1" applyAlignment="1">
      <alignment horizontal="right" vertical="top"/>
    </xf>
    <xf numFmtId="1" fontId="37" fillId="0" borderId="18" xfId="0" applyNumberFormat="1" applyFont="1" applyBorder="1" applyAlignment="1">
      <alignment horizontal="right" vertical="top"/>
    </xf>
    <xf numFmtId="1" fontId="37" fillId="0" borderId="14" xfId="0" applyNumberFormat="1" applyFont="1" applyBorder="1" applyAlignment="1">
      <alignment horizontal="right" vertical="top"/>
    </xf>
    <xf numFmtId="0" fontId="34" fillId="0" borderId="5" xfId="0" applyFont="1" applyBorder="1" applyAlignment="1">
      <alignment vertical="top"/>
    </xf>
    <xf numFmtId="1" fontId="34" fillId="0" borderId="5" xfId="0" applyNumberFormat="1" applyFont="1" applyBorder="1" applyAlignment="1">
      <alignment horizontal="right" vertical="top"/>
    </xf>
    <xf numFmtId="0" fontId="35" fillId="0" borderId="0" xfId="0" applyFont="1" applyFill="1" applyBorder="1" applyAlignment="1">
      <alignment horizontal="right" vertical="top"/>
    </xf>
    <xf numFmtId="0" fontId="34" fillId="2" borderId="0" xfId="0" applyFont="1" applyFill="1" applyAlignment="1">
      <alignment horizontal="right" vertical="top"/>
    </xf>
    <xf numFmtId="0" fontId="34" fillId="2" borderId="9" xfId="0" applyFont="1" applyFill="1" applyBorder="1" applyAlignment="1">
      <alignment horizontal="right" vertical="top"/>
    </xf>
    <xf numFmtId="0" fontId="34" fillId="3" borderId="0" xfId="0" applyFont="1" applyFill="1" applyAlignment="1">
      <alignment horizontal="right" vertical="top"/>
    </xf>
    <xf numFmtId="0" fontId="34" fillId="0" borderId="0" xfId="0" applyFont="1" applyAlignment="1">
      <alignment horizontal="right" vertical="top"/>
    </xf>
    <xf numFmtId="0" fontId="34" fillId="0" borderId="9" xfId="0" applyFont="1" applyBorder="1" applyAlignment="1">
      <alignment horizontal="right" vertical="top"/>
    </xf>
    <xf numFmtId="0" fontId="34" fillId="0" borderId="0" xfId="0" applyFont="1" applyBorder="1" applyAlignment="1">
      <alignment horizontal="right" vertical="top"/>
    </xf>
    <xf numFmtId="0" fontId="34" fillId="0" borderId="14" xfId="0" applyFont="1" applyBorder="1" applyAlignment="1">
      <alignment horizontal="right" vertical="top"/>
    </xf>
    <xf numFmtId="1" fontId="34" fillId="0" borderId="0" xfId="0" applyNumberFormat="1" applyFont="1" applyBorder="1" applyAlignment="1">
      <alignment horizontal="right" vertical="top"/>
    </xf>
    <xf numFmtId="0" fontId="36" fillId="0" borderId="0" xfId="0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right" vertical="top"/>
    </xf>
    <xf numFmtId="0" fontId="33" fillId="2" borderId="0" xfId="0" applyFont="1" applyFill="1" applyAlignment="1">
      <alignment horizontal="right" vertical="top"/>
    </xf>
    <xf numFmtId="0" fontId="33" fillId="2" borderId="18" xfId="0" applyFont="1" applyFill="1" applyBorder="1" applyAlignment="1">
      <alignment horizontal="right" vertical="top"/>
    </xf>
    <xf numFmtId="0" fontId="33" fillId="3" borderId="0" xfId="0" applyFont="1" applyFill="1" applyAlignment="1">
      <alignment horizontal="right" vertical="top"/>
    </xf>
    <xf numFmtId="0" fontId="33" fillId="0" borderId="0" xfId="0" applyFont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0" fontId="33" fillId="0" borderId="14" xfId="0" applyFont="1" applyBorder="1" applyAlignment="1">
      <alignment horizontal="right" vertical="top"/>
    </xf>
    <xf numFmtId="3" fontId="36" fillId="0" borderId="0" xfId="0" applyNumberFormat="1" applyFont="1" applyFill="1" applyBorder="1" applyAlignment="1">
      <alignment horizontal="right" vertical="top"/>
    </xf>
    <xf numFmtId="3" fontId="33" fillId="2" borderId="0" xfId="0" applyNumberFormat="1" applyFont="1" applyFill="1" applyAlignment="1">
      <alignment horizontal="right" vertical="top"/>
    </xf>
    <xf numFmtId="3" fontId="33" fillId="2" borderId="18" xfId="0" applyNumberFormat="1" applyFont="1" applyFill="1" applyBorder="1" applyAlignment="1">
      <alignment horizontal="right" vertical="top"/>
    </xf>
    <xf numFmtId="3" fontId="33" fillId="3" borderId="0" xfId="0" applyNumberFormat="1" applyFont="1" applyFill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3" fontId="33" fillId="0" borderId="18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3" fillId="0" borderId="14" xfId="0" applyNumberFormat="1" applyFont="1" applyBorder="1" applyAlignment="1">
      <alignment horizontal="right" vertical="top"/>
    </xf>
    <xf numFmtId="1" fontId="37" fillId="2" borderId="0" xfId="0" applyNumberFormat="1" applyFont="1" applyFill="1" applyAlignment="1">
      <alignment horizontal="right" vertical="top"/>
    </xf>
    <xf numFmtId="1" fontId="37" fillId="3" borderId="0" xfId="0" applyNumberFormat="1" applyFont="1" applyFill="1" applyAlignment="1">
      <alignment horizontal="right" vertical="top"/>
    </xf>
    <xf numFmtId="1" fontId="37" fillId="0" borderId="0" xfId="0" applyNumberFormat="1" applyFont="1" applyAlignment="1">
      <alignment horizontal="right" vertical="top"/>
    </xf>
    <xf numFmtId="1" fontId="33" fillId="2" borderId="0" xfId="0" applyNumberFormat="1" applyFont="1" applyFill="1" applyAlignment="1">
      <alignment horizontal="right" vertical="top"/>
    </xf>
    <xf numFmtId="1" fontId="33" fillId="3" borderId="0" xfId="0" applyNumberFormat="1" applyFont="1" applyFill="1" applyAlignment="1">
      <alignment horizontal="right" vertical="top"/>
    </xf>
    <xf numFmtId="1" fontId="33" fillId="0" borderId="0" xfId="0" applyNumberFormat="1" applyFont="1" applyAlignment="1">
      <alignment horizontal="right" vertical="top"/>
    </xf>
    <xf numFmtId="1" fontId="35" fillId="0" borderId="0" xfId="0" applyNumberFormat="1" applyFont="1" applyFill="1" applyBorder="1" applyAlignment="1">
      <alignment horizontal="right" vertical="top"/>
    </xf>
    <xf numFmtId="1" fontId="34" fillId="0" borderId="0" xfId="0" applyNumberFormat="1" applyFont="1" applyFill="1" applyBorder="1" applyAlignment="1">
      <alignment horizontal="right" vertical="top"/>
    </xf>
    <xf numFmtId="1" fontId="34" fillId="2" borderId="0" xfId="0" applyNumberFormat="1" applyFont="1" applyFill="1" applyBorder="1" applyAlignment="1">
      <alignment horizontal="right" vertical="top"/>
    </xf>
    <xf numFmtId="1" fontId="34" fillId="2" borderId="0" xfId="0" applyNumberFormat="1" applyFont="1" applyFill="1" applyAlignment="1">
      <alignment horizontal="right" vertical="top"/>
    </xf>
    <xf numFmtId="1" fontId="34" fillId="2" borderId="9" xfId="0" applyNumberFormat="1" applyFont="1" applyFill="1" applyBorder="1" applyAlignment="1">
      <alignment horizontal="right" vertical="top"/>
    </xf>
    <xf numFmtId="1" fontId="34" fillId="3" borderId="0" xfId="0" applyNumberFormat="1" applyFont="1" applyFill="1" applyAlignment="1">
      <alignment horizontal="right" vertical="top"/>
    </xf>
    <xf numFmtId="1" fontId="34" fillId="0" borderId="0" xfId="0" applyNumberFormat="1" applyFont="1" applyAlignment="1">
      <alignment horizontal="right" vertical="top"/>
    </xf>
    <xf numFmtId="1" fontId="34" fillId="0" borderId="9" xfId="0" applyNumberFormat="1" applyFont="1" applyBorder="1" applyAlignment="1">
      <alignment horizontal="right" vertical="top"/>
    </xf>
    <xf numFmtId="1" fontId="34" fillId="0" borderId="14" xfId="0" applyNumberFormat="1" applyFont="1" applyBorder="1" applyAlignment="1">
      <alignment horizontal="right" vertical="top"/>
    </xf>
    <xf numFmtId="1" fontId="33" fillId="0" borderId="9" xfId="0" applyNumberFormat="1" applyFont="1" applyBorder="1" applyAlignment="1">
      <alignment horizontal="right" vertical="top"/>
    </xf>
    <xf numFmtId="0" fontId="39" fillId="0" borderId="5" xfId="0" applyFont="1" applyBorder="1" applyAlignment="1">
      <alignment vertical="top"/>
    </xf>
    <xf numFmtId="0" fontId="33" fillId="2" borderId="9" xfId="0" applyFont="1" applyFill="1" applyBorder="1" applyAlignment="1">
      <alignment horizontal="right" vertical="top"/>
    </xf>
    <xf numFmtId="0" fontId="33" fillId="0" borderId="9" xfId="0" applyFont="1" applyBorder="1" applyAlignment="1">
      <alignment horizontal="right" vertical="top"/>
    </xf>
    <xf numFmtId="0" fontId="33" fillId="0" borderId="6" xfId="0" applyFont="1" applyBorder="1" applyAlignment="1">
      <alignment vertical="top"/>
    </xf>
    <xf numFmtId="0" fontId="33" fillId="0" borderId="6" xfId="0" applyFont="1" applyBorder="1" applyAlignment="1">
      <alignment horizontal="right" vertical="top"/>
    </xf>
    <xf numFmtId="1" fontId="34" fillId="0" borderId="6" xfId="0" applyNumberFormat="1" applyFont="1" applyBorder="1" applyAlignment="1">
      <alignment horizontal="right" vertical="top"/>
    </xf>
    <xf numFmtId="1" fontId="36" fillId="0" borderId="7" xfId="0" applyNumberFormat="1" applyFont="1" applyFill="1" applyBorder="1" applyAlignment="1">
      <alignment horizontal="right" vertical="top"/>
    </xf>
    <xf numFmtId="1" fontId="33" fillId="0" borderId="7" xfId="0" applyNumberFormat="1" applyFont="1" applyFill="1" applyBorder="1" applyAlignment="1">
      <alignment horizontal="right" vertical="top"/>
    </xf>
    <xf numFmtId="1" fontId="33" fillId="2" borderId="7" xfId="0" applyNumberFormat="1" applyFont="1" applyFill="1" applyBorder="1" applyAlignment="1">
      <alignment horizontal="right" vertical="top"/>
    </xf>
    <xf numFmtId="1" fontId="33" fillId="2" borderId="8" xfId="0" applyNumberFormat="1" applyFont="1" applyFill="1" applyBorder="1" applyAlignment="1">
      <alignment horizontal="right" vertical="top"/>
    </xf>
    <xf numFmtId="1" fontId="33" fillId="3" borderId="7" xfId="0" applyNumberFormat="1" applyFont="1" applyFill="1" applyBorder="1" applyAlignment="1">
      <alignment horizontal="right" vertical="top"/>
    </xf>
    <xf numFmtId="1" fontId="33" fillId="0" borderId="7" xfId="0" applyNumberFormat="1" applyFont="1" applyBorder="1" applyAlignment="1">
      <alignment horizontal="right" vertical="top"/>
    </xf>
    <xf numFmtId="1" fontId="33" fillId="0" borderId="8" xfId="0" applyNumberFormat="1" applyFont="1" applyBorder="1" applyAlignment="1">
      <alignment horizontal="right" vertical="top"/>
    </xf>
    <xf numFmtId="1" fontId="33" fillId="0" borderId="15" xfId="0" applyNumberFormat="1" applyFont="1" applyBorder="1" applyAlignment="1">
      <alignment horizontal="right" vertical="top"/>
    </xf>
    <xf numFmtId="0" fontId="33" fillId="0" borderId="20" xfId="0" applyFont="1" applyBorder="1" applyAlignment="1">
      <alignment vertical="top"/>
    </xf>
    <xf numFmtId="1" fontId="33" fillId="0" borderId="20" xfId="0" applyNumberFormat="1" applyFont="1" applyBorder="1" applyAlignment="1">
      <alignment horizontal="right" vertical="top"/>
    </xf>
    <xf numFmtId="0" fontId="34" fillId="0" borderId="20" xfId="0" applyFont="1" applyBorder="1" applyAlignment="1">
      <alignment horizontal="right" vertical="top"/>
    </xf>
    <xf numFmtId="1" fontId="33" fillId="0" borderId="19" xfId="0" applyNumberFormat="1" applyFont="1" applyBorder="1" applyAlignment="1">
      <alignment horizontal="right" vertical="top"/>
    </xf>
    <xf numFmtId="1" fontId="38" fillId="0" borderId="5" xfId="0" applyNumberFormat="1" applyFont="1" applyBorder="1" applyAlignment="1">
      <alignment horizontal="right" vertical="top"/>
    </xf>
    <xf numFmtId="0" fontId="37" fillId="0" borderId="20" xfId="0" applyFont="1" applyBorder="1" applyAlignment="1">
      <alignment vertical="top"/>
    </xf>
    <xf numFmtId="1" fontId="37" fillId="0" borderId="20" xfId="0" applyNumberFormat="1" applyFont="1" applyBorder="1" applyAlignment="1">
      <alignment horizontal="right" vertical="top"/>
    </xf>
    <xf numFmtId="1" fontId="37" fillId="0" borderId="19" xfId="0" applyNumberFormat="1" applyFont="1" applyBorder="1" applyAlignment="1">
      <alignment horizontal="right" vertical="top"/>
    </xf>
    <xf numFmtId="1" fontId="35" fillId="0" borderId="5" xfId="0" applyNumberFormat="1" applyFont="1" applyBorder="1" applyAlignment="1">
      <alignment horizontal="right" vertical="top"/>
    </xf>
    <xf numFmtId="1" fontId="34" fillId="2" borderId="18" xfId="0" applyNumberFormat="1" applyFont="1" applyFill="1" applyBorder="1" applyAlignment="1">
      <alignment horizontal="right" vertical="top"/>
    </xf>
    <xf numFmtId="1" fontId="34" fillId="3" borderId="0" xfId="0" applyNumberFormat="1" applyFont="1" applyFill="1" applyBorder="1" applyAlignment="1">
      <alignment horizontal="right" vertical="top"/>
    </xf>
    <xf numFmtId="1" fontId="34" fillId="0" borderId="18" xfId="0" applyNumberFormat="1" applyFont="1" applyBorder="1" applyAlignment="1">
      <alignment horizontal="right" vertical="top"/>
    </xf>
    <xf numFmtId="0" fontId="34" fillId="0" borderId="13" xfId="0" applyFont="1" applyBorder="1" applyAlignment="1">
      <alignment horizontal="left" vertical="top"/>
    </xf>
    <xf numFmtId="3" fontId="34" fillId="0" borderId="13" xfId="0" applyNumberFormat="1" applyFont="1" applyBorder="1" applyAlignment="1">
      <alignment horizontal="right" vertical="top"/>
    </xf>
    <xf numFmtId="1" fontId="22" fillId="0" borderId="0" xfId="0" applyNumberFormat="1" applyFont="1" applyFill="1" applyBorder="1" applyAlignment="1">
      <alignment vertical="top"/>
    </xf>
    <xf numFmtId="1" fontId="22" fillId="2" borderId="0" xfId="0" applyNumberFormat="1" applyFont="1" applyFill="1" applyBorder="1" applyAlignment="1">
      <alignment vertical="top"/>
    </xf>
    <xf numFmtId="1" fontId="22" fillId="3" borderId="19" xfId="0" applyNumberFormat="1" applyFont="1" applyFill="1" applyBorder="1" applyAlignment="1">
      <alignment vertical="top"/>
    </xf>
    <xf numFmtId="1" fontId="22" fillId="3" borderId="0" xfId="0" applyNumberFormat="1" applyFont="1" applyFill="1" applyBorder="1" applyAlignment="1">
      <alignment vertical="top"/>
    </xf>
    <xf numFmtId="1" fontId="22" fillId="3" borderId="14" xfId="0" applyNumberFormat="1" applyFont="1" applyFill="1" applyBorder="1" applyAlignment="1">
      <alignment vertical="top"/>
    </xf>
    <xf numFmtId="1" fontId="20" fillId="0" borderId="0" xfId="0" applyNumberFormat="1" applyFont="1" applyFill="1" applyBorder="1" applyAlignment="1">
      <alignment vertical="top"/>
    </xf>
    <xf numFmtId="1" fontId="20" fillId="2" borderId="0" xfId="0" applyNumberFormat="1" applyFont="1" applyFill="1" applyBorder="1" applyAlignment="1">
      <alignment vertical="top"/>
    </xf>
    <xf numFmtId="1" fontId="20" fillId="3" borderId="14" xfId="0" applyNumberFormat="1" applyFont="1" applyFill="1" applyBorder="1" applyAlignment="1">
      <alignment vertical="top"/>
    </xf>
    <xf numFmtId="1" fontId="20" fillId="3" borderId="0" xfId="0" applyNumberFormat="1" applyFont="1" applyFill="1" applyBorder="1" applyAlignment="1">
      <alignment vertical="top"/>
    </xf>
    <xf numFmtId="1" fontId="20" fillId="0" borderId="9" xfId="0" applyNumberFormat="1" applyFont="1" applyBorder="1" applyAlignment="1">
      <alignment vertical="top"/>
    </xf>
    <xf numFmtId="1" fontId="7" fillId="0" borderId="14" xfId="0" applyNumberFormat="1" applyFont="1" applyFill="1" applyBorder="1" applyAlignment="1">
      <alignment vertical="top"/>
    </xf>
    <xf numFmtId="1" fontId="6" fillId="2" borderId="0" xfId="0" applyNumberFormat="1" applyFont="1" applyFill="1" applyBorder="1" applyAlignment="1">
      <alignment vertical="top"/>
    </xf>
    <xf numFmtId="1" fontId="6" fillId="2" borderId="9" xfId="0" applyNumberFormat="1" applyFont="1" applyFill="1" applyBorder="1" applyAlignment="1">
      <alignment vertical="top"/>
    </xf>
    <xf numFmtId="1" fontId="6" fillId="3" borderId="0" xfId="0" applyNumberFormat="1" applyFont="1" applyFill="1" applyBorder="1" applyAlignment="1">
      <alignment vertical="top"/>
    </xf>
    <xf numFmtId="1" fontId="6" fillId="0" borderId="14" xfId="0" applyNumberFormat="1" applyFont="1" applyBorder="1" applyAlignment="1">
      <alignment vertical="top"/>
    </xf>
    <xf numFmtId="1" fontId="6" fillId="0" borderId="9" xfId="0" applyNumberFormat="1" applyFont="1" applyBorder="1" applyAlignment="1">
      <alignment vertical="top"/>
    </xf>
    <xf numFmtId="1" fontId="37" fillId="0" borderId="9" xfId="0" applyNumberFormat="1" applyFont="1" applyBorder="1" applyAlignment="1">
      <alignment horizontal="right" vertical="top"/>
    </xf>
    <xf numFmtId="3" fontId="33" fillId="0" borderId="9" xfId="0" applyNumberFormat="1" applyFont="1" applyBorder="1" applyAlignment="1">
      <alignment horizontal="right" vertical="top"/>
    </xf>
    <xf numFmtId="0" fontId="0" fillId="0" borderId="13" xfId="0" applyBorder="1"/>
    <xf numFmtId="0" fontId="0" fillId="0" borderId="11" xfId="0" applyBorder="1"/>
    <xf numFmtId="1" fontId="27" fillId="0" borderId="5" xfId="0" applyNumberFormat="1" applyFont="1" applyBorder="1"/>
    <xf numFmtId="1" fontId="19" fillId="0" borderId="0" xfId="0" applyNumberFormat="1" applyFont="1"/>
    <xf numFmtId="1" fontId="19" fillId="3" borderId="0" xfId="0" applyNumberFormat="1" applyFont="1" applyFill="1"/>
    <xf numFmtId="1" fontId="19" fillId="0" borderId="14" xfId="0" applyNumberFormat="1" applyFont="1" applyBorder="1"/>
    <xf numFmtId="1" fontId="19" fillId="0" borderId="5" xfId="0" applyNumberFormat="1" applyFont="1" applyBorder="1"/>
    <xf numFmtId="0" fontId="0" fillId="0" borderId="8" xfId="0" applyBorder="1"/>
    <xf numFmtId="0" fontId="0" fillId="0" borderId="6" xfId="0" applyBorder="1"/>
    <xf numFmtId="0" fontId="22" fillId="0" borderId="23" xfId="0" applyFont="1" applyBorder="1" applyAlignment="1">
      <alignment vertical="top"/>
    </xf>
    <xf numFmtId="0" fontId="20" fillId="0" borderId="23" xfId="0" applyFont="1" applyBorder="1" applyAlignment="1">
      <alignment vertical="top"/>
    </xf>
    <xf numFmtId="0" fontId="18" fillId="0" borderId="23" xfId="0" applyFont="1" applyBorder="1"/>
    <xf numFmtId="0" fontId="16" fillId="0" borderId="24" xfId="0" applyFont="1" applyBorder="1" applyAlignment="1">
      <alignment vertical="top"/>
    </xf>
    <xf numFmtId="0" fontId="27" fillId="0" borderId="24" xfId="0" applyFont="1" applyBorder="1"/>
    <xf numFmtId="1" fontId="22" fillId="0" borderId="23" xfId="0" applyNumberFormat="1" applyFont="1" applyBorder="1" applyAlignment="1">
      <alignment vertical="top"/>
    </xf>
    <xf numFmtId="1" fontId="20" fillId="0" borderId="23" xfId="0" applyNumberFormat="1" applyFont="1" applyBorder="1" applyAlignment="1">
      <alignment vertical="top"/>
    </xf>
    <xf numFmtId="1" fontId="6" fillId="0" borderId="23" xfId="0" applyNumberFormat="1" applyFont="1" applyBorder="1" applyAlignment="1">
      <alignment vertical="top"/>
    </xf>
    <xf numFmtId="1" fontId="0" fillId="0" borderId="23" xfId="0" applyNumberFormat="1" applyBorder="1"/>
    <xf numFmtId="0" fontId="5" fillId="0" borderId="13" xfId="0" applyFont="1" applyBorder="1"/>
    <xf numFmtId="0" fontId="19" fillId="0" borderId="10" xfId="0" applyFont="1" applyBorder="1"/>
    <xf numFmtId="0" fontId="19" fillId="0" borderId="13" xfId="0" applyFont="1" applyBorder="1"/>
    <xf numFmtId="0" fontId="5" fillId="3" borderId="10" xfId="0" applyFont="1" applyFill="1" applyBorder="1"/>
    <xf numFmtId="0" fontId="19" fillId="0" borderId="11" xfId="0" applyFont="1" applyBorder="1"/>
    <xf numFmtId="0" fontId="19" fillId="0" borderId="11" xfId="0" applyFont="1" applyBorder="1" applyAlignment="1">
      <alignment horizontal="right" vertical="top"/>
    </xf>
    <xf numFmtId="1" fontId="19" fillId="0" borderId="13" xfId="0" applyNumberFormat="1" applyFont="1" applyBorder="1"/>
    <xf numFmtId="1" fontId="19" fillId="0" borderId="10" xfId="0" applyNumberFormat="1" applyFont="1" applyBorder="1"/>
    <xf numFmtId="1" fontId="19" fillId="3" borderId="10" xfId="0" applyNumberFormat="1" applyFont="1" applyFill="1" applyBorder="1"/>
    <xf numFmtId="1" fontId="19" fillId="0" borderId="11" xfId="0" applyNumberFormat="1" applyFont="1" applyBorder="1"/>
    <xf numFmtId="1" fontId="19" fillId="0" borderId="12" xfId="0" applyNumberFormat="1" applyFont="1" applyBorder="1"/>
    <xf numFmtId="1" fontId="19" fillId="0" borderId="24" xfId="0" applyNumberFormat="1" applyFont="1" applyBorder="1"/>
    <xf numFmtId="0" fontId="19" fillId="0" borderId="20" xfId="0" applyFont="1" applyBorder="1"/>
    <xf numFmtId="0" fontId="0" fillId="0" borderId="20" xfId="0" applyBorder="1"/>
    <xf numFmtId="0" fontId="27" fillId="0" borderId="19" xfId="0" applyFont="1" applyBorder="1" applyAlignment="1">
      <alignment horizontal="left" vertical="top"/>
    </xf>
    <xf numFmtId="1" fontId="5" fillId="0" borderId="19" xfId="0" applyNumberFormat="1" applyFont="1" applyBorder="1" applyAlignment="1">
      <alignment horizontal="left" vertical="top"/>
    </xf>
    <xf numFmtId="1" fontId="5" fillId="0" borderId="20" xfId="0" applyNumberFormat="1" applyFont="1" applyBorder="1"/>
    <xf numFmtId="1" fontId="5" fillId="0" borderId="18" xfId="0" applyNumberFormat="1" applyFont="1" applyBorder="1" applyAlignment="1">
      <alignment horizontal="left" vertical="top"/>
    </xf>
    <xf numFmtId="1" fontId="6" fillId="0" borderId="14" xfId="0" applyNumberFormat="1" applyFont="1" applyFill="1" applyBorder="1" applyAlignment="1">
      <alignment horizontal="right" vertical="top"/>
    </xf>
    <xf numFmtId="1" fontId="5" fillId="2" borderId="0" xfId="0" applyNumberFormat="1" applyFont="1" applyFill="1" applyBorder="1" applyAlignment="1">
      <alignment horizontal="right" vertical="top"/>
    </xf>
    <xf numFmtId="1" fontId="5" fillId="0" borderId="19" xfId="0" applyNumberFormat="1" applyFont="1" applyBorder="1"/>
    <xf numFmtId="0" fontId="12" fillId="3" borderId="0" xfId="0" applyFont="1" applyFill="1" applyAlignment="1">
      <alignment horizontal="right" vertical="top"/>
    </xf>
    <xf numFmtId="0" fontId="40" fillId="3" borderId="0" xfId="0" applyFont="1" applyFill="1" applyAlignment="1">
      <alignment horizontal="right" vertical="top"/>
    </xf>
    <xf numFmtId="0" fontId="31" fillId="0" borderId="20" xfId="0" applyFont="1" applyBorder="1" applyAlignment="1">
      <alignment horizontal="left" vertical="top"/>
    </xf>
    <xf numFmtId="1" fontId="5" fillId="0" borderId="20" xfId="0" applyNumberFormat="1" applyFont="1" applyBorder="1" applyAlignment="1">
      <alignment horizontal="right" vertical="top"/>
    </xf>
    <xf numFmtId="1" fontId="23" fillId="0" borderId="0" xfId="0" applyNumberFormat="1" applyFont="1" applyFill="1" applyBorder="1" applyAlignment="1">
      <alignment horizontal="right" vertical="top"/>
    </xf>
    <xf numFmtId="0" fontId="6" fillId="3" borderId="7" xfId="0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1" fontId="20" fillId="0" borderId="20" xfId="0" applyNumberFormat="1" applyFont="1" applyFill="1" applyBorder="1" applyAlignment="1">
      <alignment horizontal="right" vertical="top"/>
    </xf>
    <xf numFmtId="1" fontId="7" fillId="0" borderId="0" xfId="0" applyNumberFormat="1" applyFont="1" applyBorder="1" applyAlignment="1">
      <alignment horizontal="right" vertical="top"/>
    </xf>
    <xf numFmtId="1" fontId="20" fillId="3" borderId="18" xfId="0" applyNumberFormat="1" applyFont="1" applyFill="1" applyBorder="1" applyAlignment="1">
      <alignment horizontal="right" vertical="top"/>
    </xf>
    <xf numFmtId="1" fontId="20" fillId="0" borderId="23" xfId="0" applyNumberFormat="1" applyFont="1" applyBorder="1" applyAlignment="1">
      <alignment horizontal="right" vertical="top"/>
    </xf>
    <xf numFmtId="1" fontId="7" fillId="0" borderId="0" xfId="0" applyNumberFormat="1" applyFont="1" applyFill="1" applyBorder="1" applyAlignment="1">
      <alignment vertical="top"/>
    </xf>
    <xf numFmtId="0" fontId="6" fillId="0" borderId="20" xfId="0" applyFont="1" applyFill="1" applyBorder="1" applyAlignment="1">
      <alignment horizontal="left" vertical="top"/>
    </xf>
    <xf numFmtId="1" fontId="5" fillId="0" borderId="0" xfId="0" applyNumberFormat="1" applyFont="1" applyAlignment="1">
      <alignment horizontal="right"/>
    </xf>
    <xf numFmtId="1" fontId="5" fillId="0" borderId="14" xfId="0" applyNumberFormat="1" applyFont="1" applyBorder="1" applyAlignment="1">
      <alignment vertical="top"/>
    </xf>
    <xf numFmtId="1" fontId="5" fillId="0" borderId="0" xfId="0" applyNumberFormat="1" applyFont="1" applyBorder="1" applyAlignment="1">
      <alignment vertical="top"/>
    </xf>
    <xf numFmtId="0" fontId="5" fillId="3" borderId="11" xfId="0" applyFont="1" applyFill="1" applyBorder="1"/>
    <xf numFmtId="1" fontId="5" fillId="0" borderId="7" xfId="0" applyNumberFormat="1" applyFont="1" applyBorder="1" applyAlignment="1">
      <alignment horizontal="right" vertical="top"/>
    </xf>
    <xf numFmtId="1" fontId="5" fillId="0" borderId="8" xfId="0" applyNumberFormat="1" applyFont="1" applyBorder="1" applyAlignment="1">
      <alignment horizontal="right" vertical="top"/>
    </xf>
    <xf numFmtId="1" fontId="5" fillId="0" borderId="15" xfId="0" applyNumberFormat="1" applyFont="1" applyBorder="1" applyAlignment="1">
      <alignment vertical="top"/>
    </xf>
    <xf numFmtId="1" fontId="6" fillId="0" borderId="15" xfId="0" applyNumberFormat="1" applyFont="1" applyBorder="1" applyAlignment="1">
      <alignment horizontal="right" vertical="top"/>
    </xf>
    <xf numFmtId="1" fontId="6" fillId="3" borderId="15" xfId="0" applyNumberFormat="1" applyFont="1" applyFill="1" applyBorder="1" applyAlignment="1">
      <alignment horizontal="right" vertical="top"/>
    </xf>
    <xf numFmtId="1" fontId="6" fillId="0" borderId="6" xfId="0" applyNumberFormat="1" applyFont="1" applyBorder="1" applyAlignment="1">
      <alignment horizontal="right" vertical="top"/>
    </xf>
    <xf numFmtId="1" fontId="7" fillId="0" borderId="7" xfId="0" applyNumberFormat="1" applyFont="1" applyFill="1" applyBorder="1" applyAlignment="1">
      <alignment horizontal="right" vertical="top"/>
    </xf>
    <xf numFmtId="1" fontId="5" fillId="0" borderId="15" xfId="0" applyNumberFormat="1" applyFont="1" applyBorder="1"/>
    <xf numFmtId="1" fontId="5" fillId="0" borderId="7" xfId="0" applyNumberFormat="1" applyFont="1" applyBorder="1"/>
    <xf numFmtId="1" fontId="5" fillId="0" borderId="22" xfId="0" applyNumberFormat="1" applyFont="1" applyBorder="1"/>
    <xf numFmtId="1" fontId="5" fillId="0" borderId="8" xfId="0" applyNumberFormat="1" applyFont="1" applyBorder="1"/>
    <xf numFmtId="1" fontId="10" fillId="0" borderId="0" xfId="0" applyNumberFormat="1" applyFont="1" applyFill="1" applyAlignment="1">
      <alignment horizontal="right" vertical="top"/>
    </xf>
    <xf numFmtId="0" fontId="5" fillId="0" borderId="11" xfId="0" applyFont="1" applyBorder="1" applyAlignment="1">
      <alignment horizontal="left" vertical="top"/>
    </xf>
    <xf numFmtId="1" fontId="5" fillId="0" borderId="10" xfId="0" applyNumberFormat="1" applyFont="1" applyFill="1" applyBorder="1" applyAlignment="1">
      <alignment horizontal="right" vertical="top"/>
    </xf>
    <xf numFmtId="1" fontId="5" fillId="3" borderId="10" xfId="0" applyNumberFormat="1" applyFont="1" applyFill="1" applyBorder="1" applyAlignment="1">
      <alignment horizontal="right" vertical="top"/>
    </xf>
    <xf numFmtId="1" fontId="19" fillId="0" borderId="10" xfId="0" applyNumberFormat="1" applyFont="1" applyFill="1" applyBorder="1" applyAlignment="1">
      <alignment horizontal="right" vertical="top"/>
    </xf>
    <xf numFmtId="1" fontId="19" fillId="0" borderId="11" xfId="0" applyNumberFormat="1" applyFont="1" applyFill="1" applyBorder="1" applyAlignment="1">
      <alignment horizontal="right" vertical="top"/>
    </xf>
    <xf numFmtId="1" fontId="19" fillId="0" borderId="10" xfId="0" applyNumberFormat="1" applyFont="1" applyBorder="1" applyAlignment="1">
      <alignment horizontal="right" vertical="top"/>
    </xf>
    <xf numFmtId="1" fontId="19" fillId="0" borderId="12" xfId="0" applyNumberFormat="1" applyFont="1" applyBorder="1" applyAlignment="1">
      <alignment horizontal="right" vertical="top"/>
    </xf>
    <xf numFmtId="1" fontId="19" fillId="0" borderId="24" xfId="0" applyNumberFormat="1" applyFont="1" applyBorder="1" applyAlignment="1">
      <alignment horizontal="right" vertical="top"/>
    </xf>
    <xf numFmtId="1" fontId="6" fillId="0" borderId="9" xfId="0" applyNumberFormat="1" applyFont="1" applyFill="1" applyBorder="1" applyAlignment="1">
      <alignment horizontal="right" vertical="top"/>
    </xf>
    <xf numFmtId="0" fontId="9" fillId="0" borderId="14" xfId="0" applyFont="1" applyFill="1" applyBorder="1" applyAlignment="1">
      <alignment horizontal="right" vertical="top"/>
    </xf>
    <xf numFmtId="0" fontId="27" fillId="0" borderId="19" xfId="0" applyFont="1" applyBorder="1" applyAlignment="1">
      <alignment horizontal="right" vertical="top"/>
    </xf>
    <xf numFmtId="1" fontId="19" fillId="0" borderId="19" xfId="0" applyNumberFormat="1" applyFont="1" applyFill="1" applyBorder="1" applyAlignment="1">
      <alignment horizontal="right" vertical="top"/>
    </xf>
    <xf numFmtId="1" fontId="19" fillId="0" borderId="19" xfId="0" applyNumberFormat="1" applyFont="1" applyBorder="1" applyAlignment="1">
      <alignment horizontal="right" vertical="top"/>
    </xf>
    <xf numFmtId="0" fontId="6" fillId="0" borderId="14" xfId="0" applyFont="1" applyBorder="1"/>
    <xf numFmtId="0" fontId="31" fillId="0" borderId="0" xfId="0" applyFont="1" applyBorder="1" applyAlignment="1">
      <alignment horizontal="left" vertical="top"/>
    </xf>
    <xf numFmtId="0" fontId="41" fillId="0" borderId="20" xfId="0" applyFont="1" applyBorder="1" applyAlignment="1">
      <alignment horizontal="left" vertical="top"/>
    </xf>
    <xf numFmtId="0" fontId="31" fillId="2" borderId="0" xfId="0" applyFont="1" applyFill="1" applyAlignment="1">
      <alignment horizontal="right" vertical="top"/>
    </xf>
    <xf numFmtId="1" fontId="6" fillId="0" borderId="22" xfId="0" applyNumberFormat="1" applyFont="1" applyBorder="1" applyAlignment="1">
      <alignment horizontal="right" vertical="top"/>
    </xf>
    <xf numFmtId="1" fontId="5" fillId="0" borderId="23" xfId="0" applyNumberFormat="1" applyFont="1" applyBorder="1" applyAlignment="1">
      <alignment horizontal="right" vertical="top"/>
    </xf>
    <xf numFmtId="0" fontId="14" fillId="0" borderId="20" xfId="0" applyFont="1" applyFill="1" applyBorder="1" applyAlignment="1">
      <alignment horizontal="left" vertical="top"/>
    </xf>
    <xf numFmtId="0" fontId="10" fillId="0" borderId="0" xfId="0" applyFont="1"/>
    <xf numFmtId="1" fontId="10" fillId="0" borderId="0" xfId="0" applyNumberFormat="1" applyFont="1"/>
    <xf numFmtId="0" fontId="10" fillId="0" borderId="0" xfId="0" applyFont="1" applyAlignment="1">
      <alignment horizontal="right"/>
    </xf>
    <xf numFmtId="1" fontId="27" fillId="3" borderId="7" xfId="0" applyNumberFormat="1" applyFont="1" applyFill="1" applyBorder="1" applyAlignment="1">
      <alignment horizontal="right" vertical="top"/>
    </xf>
    <xf numFmtId="3" fontId="10" fillId="0" borderId="0" xfId="0" applyNumberFormat="1" applyFont="1"/>
    <xf numFmtId="0" fontId="8" fillId="0" borderId="22" xfId="0" applyFont="1" applyBorder="1"/>
    <xf numFmtId="0" fontId="6" fillId="0" borderId="23" xfId="0" applyFont="1" applyBorder="1"/>
    <xf numFmtId="0" fontId="30" fillId="0" borderId="23" xfId="0" applyFont="1" applyBorder="1"/>
    <xf numFmtId="0" fontId="16" fillId="0" borderId="23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21" fillId="0" borderId="23" xfId="0" applyFont="1" applyBorder="1"/>
    <xf numFmtId="0" fontId="16" fillId="0" borderId="22" xfId="0" applyFont="1" applyBorder="1" applyAlignment="1">
      <alignment vertical="top"/>
    </xf>
    <xf numFmtId="0" fontId="5" fillId="0" borderId="22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5" fillId="0" borderId="22" xfId="0" applyFont="1" applyBorder="1" applyAlignment="1">
      <alignment vertical="top"/>
    </xf>
    <xf numFmtId="0" fontId="19" fillId="0" borderId="22" xfId="0" applyFont="1" applyBorder="1" applyAlignment="1">
      <alignment vertical="top"/>
    </xf>
    <xf numFmtId="0" fontId="19" fillId="0" borderId="23" xfId="0" applyFont="1" applyBorder="1" applyAlignment="1">
      <alignment vertical="top"/>
    </xf>
    <xf numFmtId="0" fontId="30" fillId="0" borderId="23" xfId="0" applyFont="1" applyBorder="1" applyAlignment="1">
      <alignment vertical="top"/>
    </xf>
    <xf numFmtId="1" fontId="27" fillId="0" borderId="0" xfId="0" applyNumberFormat="1" applyFont="1" applyBorder="1"/>
    <xf numFmtId="0" fontId="6" fillId="2" borderId="19" xfId="0" applyFont="1" applyFill="1" applyBorder="1" applyAlignment="1">
      <alignment horizontal="right" vertical="top"/>
    </xf>
    <xf numFmtId="0" fontId="5" fillId="2" borderId="19" xfId="0" applyFont="1" applyFill="1" applyBorder="1" applyAlignment="1">
      <alignment horizontal="right" vertical="top"/>
    </xf>
    <xf numFmtId="1" fontId="19" fillId="0" borderId="10" xfId="0" applyNumberFormat="1" applyFont="1" applyFill="1" applyBorder="1"/>
    <xf numFmtId="1" fontId="27" fillId="0" borderId="18" xfId="0" applyNumberFormat="1" applyFont="1" applyBorder="1"/>
    <xf numFmtId="0" fontId="32" fillId="0" borderId="1" xfId="0" applyFont="1" applyBorder="1" applyAlignment="1">
      <alignment horizontal="left" vertical="top"/>
    </xf>
    <xf numFmtId="0" fontId="33" fillId="0" borderId="2" xfId="0" applyFont="1" applyBorder="1" applyAlignment="1">
      <alignment horizontal="right" vertical="top"/>
    </xf>
    <xf numFmtId="0" fontId="33" fillId="0" borderId="3" xfId="0" applyFont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0" fontId="34" fillId="0" borderId="2" xfId="0" applyFont="1" applyFill="1" applyBorder="1" applyAlignment="1">
      <alignment vertical="top"/>
    </xf>
    <xf numFmtId="0" fontId="33" fillId="0" borderId="1" xfId="0" applyFont="1" applyBorder="1" applyAlignment="1">
      <alignment horizontal="right" vertical="top"/>
    </xf>
    <xf numFmtId="0" fontId="33" fillId="0" borderId="0" xfId="0" applyFont="1" applyAlignment="1">
      <alignment vertical="top"/>
    </xf>
    <xf numFmtId="0" fontId="33" fillId="0" borderId="4" xfId="0" applyFont="1" applyBorder="1" applyAlignment="1">
      <alignment vertical="top"/>
    </xf>
    <xf numFmtId="0" fontId="33" fillId="0" borderId="4" xfId="0" applyFont="1" applyBorder="1" applyAlignment="1">
      <alignment horizontal="right" vertical="top"/>
    </xf>
    <xf numFmtId="1" fontId="33" fillId="0" borderId="0" xfId="0" applyNumberFormat="1" applyFont="1" applyAlignment="1">
      <alignment vertical="top"/>
    </xf>
    <xf numFmtId="0" fontId="37" fillId="0" borderId="0" xfId="0" applyFont="1" applyAlignment="1">
      <alignment vertical="top"/>
    </xf>
    <xf numFmtId="0" fontId="34" fillId="0" borderId="0" xfId="0" applyFont="1" applyAlignment="1">
      <alignment vertical="top"/>
    </xf>
    <xf numFmtId="1" fontId="35" fillId="0" borderId="10" xfId="0" applyNumberFormat="1" applyFont="1" applyFill="1" applyBorder="1" applyAlignment="1">
      <alignment horizontal="right" vertical="top"/>
    </xf>
    <xf numFmtId="1" fontId="34" fillId="2" borderId="10" xfId="0" applyNumberFormat="1" applyFont="1" applyFill="1" applyBorder="1" applyAlignment="1">
      <alignment horizontal="right" vertical="top"/>
    </xf>
    <xf numFmtId="1" fontId="34" fillId="2" borderId="12" xfId="0" applyNumberFormat="1" applyFont="1" applyFill="1" applyBorder="1" applyAlignment="1">
      <alignment horizontal="right" vertical="top"/>
    </xf>
    <xf numFmtId="1" fontId="34" fillId="3" borderId="10" xfId="0" applyNumberFormat="1" applyFont="1" applyFill="1" applyBorder="1" applyAlignment="1">
      <alignment horizontal="right" vertical="top"/>
    </xf>
    <xf numFmtId="1" fontId="34" fillId="0" borderId="10" xfId="0" applyNumberFormat="1" applyFont="1" applyFill="1" applyBorder="1" applyAlignment="1">
      <alignment horizontal="right" vertical="top"/>
    </xf>
    <xf numFmtId="1" fontId="34" fillId="0" borderId="11" xfId="0" applyNumberFormat="1" applyFont="1" applyFill="1" applyBorder="1" applyAlignment="1">
      <alignment horizontal="right" vertical="top"/>
    </xf>
    <xf numFmtId="1" fontId="34" fillId="0" borderId="12" xfId="0" applyNumberFormat="1" applyFont="1" applyBorder="1" applyAlignment="1">
      <alignment horizontal="right" vertical="top"/>
    </xf>
    <xf numFmtId="1" fontId="34" fillId="0" borderId="10" xfId="0" applyNumberFormat="1" applyFont="1" applyBorder="1" applyAlignment="1">
      <alignment horizontal="right" vertical="top"/>
    </xf>
    <xf numFmtId="1" fontId="34" fillId="0" borderId="11" xfId="0" applyNumberFormat="1" applyFont="1" applyBorder="1" applyAlignment="1">
      <alignment horizontal="right" vertical="top"/>
    </xf>
    <xf numFmtId="0" fontId="33" fillId="0" borderId="0" xfId="0" applyFont="1" applyBorder="1" applyAlignment="1">
      <alignment vertical="top"/>
    </xf>
    <xf numFmtId="0" fontId="34" fillId="0" borderId="0" xfId="0" applyFont="1" applyFill="1" applyBorder="1" applyAlignment="1">
      <alignment vertical="top"/>
    </xf>
    <xf numFmtId="0" fontId="34" fillId="0" borderId="0" xfId="0" applyFont="1" applyBorder="1" applyAlignment="1">
      <alignment vertical="top"/>
    </xf>
    <xf numFmtId="1" fontId="19" fillId="3" borderId="0" xfId="0" applyNumberFormat="1" applyFont="1" applyFill="1" applyBorder="1" applyAlignment="1">
      <alignment horizontal="right"/>
    </xf>
    <xf numFmtId="1" fontId="19" fillId="3" borderId="14" xfId="0" applyNumberFormat="1" applyFont="1" applyFill="1" applyBorder="1" applyAlignment="1">
      <alignment horizontal="right"/>
    </xf>
    <xf numFmtId="0" fontId="29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2" xfId="0" applyFont="1" applyFill="1" applyBorder="1" applyAlignment="1">
      <alignment horizontal="right" vertical="top"/>
    </xf>
    <xf numFmtId="0" fontId="6" fillId="3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top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Fill="1" applyBorder="1"/>
    <xf numFmtId="0" fontId="18" fillId="3" borderId="0" xfId="0" applyFont="1" applyFill="1" applyAlignment="1">
      <alignment horizontal="right" vertical="top"/>
    </xf>
    <xf numFmtId="0" fontId="21" fillId="3" borderId="0" xfId="0" applyFont="1" applyFill="1" applyBorder="1" applyAlignment="1">
      <alignment horizontal="right" vertical="top"/>
    </xf>
    <xf numFmtId="0" fontId="30" fillId="3" borderId="0" xfId="0" applyFont="1" applyFill="1" applyBorder="1" applyAlignment="1">
      <alignment horizontal="right" vertical="top"/>
    </xf>
    <xf numFmtId="1" fontId="22" fillId="0" borderId="0" xfId="0" applyNumberFormat="1" applyFont="1" applyFill="1" applyBorder="1" applyAlignment="1">
      <alignment horizontal="right" vertical="top"/>
    </xf>
    <xf numFmtId="0" fontId="42" fillId="0" borderId="5" xfId="0" applyFont="1" applyBorder="1" applyAlignment="1">
      <alignment vertical="center"/>
    </xf>
    <xf numFmtId="0" fontId="19" fillId="3" borderId="0" xfId="0" applyFont="1" applyFill="1" applyBorder="1"/>
    <xf numFmtId="0" fontId="19" fillId="3" borderId="10" xfId="0" applyFont="1" applyFill="1" applyBorder="1"/>
    <xf numFmtId="0" fontId="6" fillId="0" borderId="0" xfId="0" applyFont="1" applyAlignment="1">
      <alignment horizontal="left"/>
    </xf>
    <xf numFmtId="1" fontId="6" fillId="0" borderId="0" xfId="0" applyNumberFormat="1" applyFont="1" applyFill="1" applyBorder="1" applyAlignment="1">
      <alignment vertical="top"/>
    </xf>
    <xf numFmtId="0" fontId="5" fillId="0" borderId="2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" fontId="10" fillId="0" borderId="0" xfId="0" applyNumberFormat="1" applyFont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1" fontId="27" fillId="3" borderId="0" xfId="0" applyNumberFormat="1" applyFont="1" applyFill="1" applyBorder="1"/>
    <xf numFmtId="1" fontId="19" fillId="3" borderId="0" xfId="0" applyNumberFormat="1" applyFont="1" applyFill="1" applyBorder="1"/>
    <xf numFmtId="1" fontId="27" fillId="3" borderId="19" xfId="0" applyNumberFormat="1" applyFont="1" applyFill="1" applyBorder="1"/>
    <xf numFmtId="1" fontId="19" fillId="3" borderId="19" xfId="0" applyNumberFormat="1" applyFont="1" applyFill="1" applyBorder="1"/>
    <xf numFmtId="1" fontId="19" fillId="3" borderId="12" xfId="0" applyNumberFormat="1" applyFont="1" applyFill="1" applyBorder="1"/>
    <xf numFmtId="1" fontId="0" fillId="0" borderId="0" xfId="0" applyNumberFormat="1" applyFill="1"/>
    <xf numFmtId="1" fontId="19" fillId="0" borderId="0" xfId="0" applyNumberFormat="1" applyFont="1" applyFill="1"/>
    <xf numFmtId="0" fontId="0" fillId="0" borderId="0" xfId="0" applyFill="1"/>
    <xf numFmtId="1" fontId="19" fillId="3" borderId="25" xfId="0" applyNumberFormat="1" applyFont="1" applyFill="1" applyBorder="1" applyAlignment="1">
      <alignment horizontal="right" vertical="top"/>
    </xf>
    <xf numFmtId="0" fontId="27" fillId="3" borderId="25" xfId="0" applyFont="1" applyFill="1" applyBorder="1" applyAlignment="1">
      <alignment horizontal="right" vertical="top"/>
    </xf>
    <xf numFmtId="0" fontId="19" fillId="3" borderId="25" xfId="0" applyFont="1" applyFill="1" applyBorder="1" applyAlignment="1">
      <alignment horizontal="right" vertical="top"/>
    </xf>
    <xf numFmtId="0" fontId="19" fillId="3" borderId="26" xfId="0" applyFont="1" applyFill="1" applyBorder="1" applyAlignment="1">
      <alignment horizontal="right" vertical="top"/>
    </xf>
    <xf numFmtId="0" fontId="19" fillId="3" borderId="27" xfId="0" applyFont="1" applyFill="1" applyBorder="1" applyAlignment="1">
      <alignment horizontal="right" vertical="top"/>
    </xf>
    <xf numFmtId="0" fontId="34" fillId="0" borderId="0" xfId="0" applyFont="1" applyFill="1" applyBorder="1" applyAlignment="1">
      <alignment horizontal="right" vertical="top"/>
    </xf>
    <xf numFmtId="3" fontId="33" fillId="0" borderId="0" xfId="0" applyNumberFormat="1" applyFont="1" applyFill="1" applyBorder="1" applyAlignment="1">
      <alignment horizontal="right" vertical="top"/>
    </xf>
    <xf numFmtId="1" fontId="19" fillId="3" borderId="27" xfId="0" applyNumberFormat="1" applyFont="1" applyFill="1" applyBorder="1" applyAlignment="1">
      <alignment horizontal="right" vertical="top"/>
    </xf>
    <xf numFmtId="1" fontId="19" fillId="3" borderId="28" xfId="0" applyNumberFormat="1" applyFont="1" applyFill="1" applyBorder="1" applyAlignment="1">
      <alignment horizontal="right" vertical="top"/>
    </xf>
    <xf numFmtId="1" fontId="6" fillId="0" borderId="18" xfId="0" applyNumberFormat="1" applyFont="1" applyBorder="1" applyAlignment="1">
      <alignment vertical="top"/>
    </xf>
    <xf numFmtId="1" fontId="5" fillId="0" borderId="18" xfId="0" applyNumberFormat="1" applyFont="1" applyBorder="1" applyAlignment="1">
      <alignment vertical="top"/>
    </xf>
    <xf numFmtId="0" fontId="20" fillId="0" borderId="20" xfId="0" applyFont="1" applyBorder="1" applyAlignment="1">
      <alignment horizontal="left" vertical="top"/>
    </xf>
    <xf numFmtId="0" fontId="31" fillId="0" borderId="20" xfId="0" applyFont="1" applyBorder="1" applyAlignment="1">
      <alignment horizontal="right" vertical="top"/>
    </xf>
    <xf numFmtId="0" fontId="31" fillId="0" borderId="0" xfId="0" applyFont="1" applyAlignment="1">
      <alignment horizontal="left" vertical="top"/>
    </xf>
    <xf numFmtId="0" fontId="12" fillId="3" borderId="14" xfId="0" applyFont="1" applyFill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4" fillId="0" borderId="9" xfId="0" applyFont="1" applyBorder="1" applyAlignment="1">
      <alignment horizontal="right" vertical="top"/>
    </xf>
    <xf numFmtId="0" fontId="14" fillId="3" borderId="19" xfId="0" applyFont="1" applyFill="1" applyBorder="1" applyAlignment="1">
      <alignment horizontal="right" vertical="top"/>
    </xf>
    <xf numFmtId="0" fontId="14" fillId="3" borderId="0" xfId="0" applyFont="1" applyFill="1" applyAlignment="1">
      <alignment horizontal="right" vertical="top"/>
    </xf>
    <xf numFmtId="0" fontId="14" fillId="0" borderId="18" xfId="0" applyFont="1" applyBorder="1" applyAlignment="1">
      <alignment horizontal="right" vertical="top"/>
    </xf>
    <xf numFmtId="1" fontId="22" fillId="0" borderId="19" xfId="0" applyNumberFormat="1" applyFont="1" applyBorder="1" applyAlignment="1">
      <alignment horizontal="right" vertical="top"/>
    </xf>
    <xf numFmtId="0" fontId="42" fillId="0" borderId="0" xfId="0" applyFont="1" applyAlignment="1">
      <alignment vertical="center"/>
    </xf>
    <xf numFmtId="1" fontId="22" fillId="0" borderId="23" xfId="0" applyNumberFormat="1" applyFont="1" applyBorder="1" applyAlignment="1">
      <alignment horizontal="right" vertical="top"/>
    </xf>
    <xf numFmtId="1" fontId="5" fillId="0" borderId="5" xfId="0" applyNumberFormat="1" applyFont="1" applyBorder="1" applyAlignment="1">
      <alignment horizontal="left" vertical="top"/>
    </xf>
    <xf numFmtId="0" fontId="30" fillId="3" borderId="18" xfId="0" applyFont="1" applyFill="1" applyBorder="1" applyAlignment="1">
      <alignment horizontal="right" vertical="top"/>
    </xf>
    <xf numFmtId="0" fontId="30" fillId="3" borderId="0" xfId="0" applyFont="1" applyFill="1" applyAlignment="1">
      <alignment horizontal="right" vertical="top"/>
    </xf>
    <xf numFmtId="0" fontId="30" fillId="0" borderId="0" xfId="0" applyFont="1" applyAlignment="1">
      <alignment horizontal="right" vertical="top"/>
    </xf>
    <xf numFmtId="0" fontId="30" fillId="0" borderId="18" xfId="0" applyFont="1" applyBorder="1" applyAlignment="1">
      <alignment horizontal="right" vertical="top"/>
    </xf>
    <xf numFmtId="0" fontId="30" fillId="0" borderId="0" xfId="0" applyFont="1" applyBorder="1" applyAlignment="1">
      <alignment horizontal="right" vertical="top"/>
    </xf>
    <xf numFmtId="0" fontId="30" fillId="0" borderId="5" xfId="0" applyFont="1" applyFill="1" applyBorder="1" applyAlignment="1">
      <alignment horizontal="right" vertical="top"/>
    </xf>
    <xf numFmtId="1" fontId="5" fillId="0" borderId="0" xfId="0" applyNumberFormat="1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right" vertical="top"/>
    </xf>
    <xf numFmtId="0" fontId="12" fillId="3" borderId="0" xfId="0" applyFont="1" applyFill="1" applyBorder="1" applyAlignment="1">
      <alignment horizontal="right" vertical="top"/>
    </xf>
    <xf numFmtId="0" fontId="12" fillId="3" borderId="18" xfId="0" applyFont="1" applyFill="1" applyBorder="1" applyAlignment="1">
      <alignment horizontal="right" vertical="top"/>
    </xf>
    <xf numFmtId="0" fontId="6" fillId="0" borderId="2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7" fillId="0" borderId="7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34" fillId="0" borderId="4" xfId="0" applyFont="1" applyBorder="1" applyAlignment="1">
      <alignment horizontal="right" vertical="top"/>
    </xf>
    <xf numFmtId="0" fontId="34" fillId="0" borderId="2" xfId="0" applyFont="1" applyBorder="1" applyAlignment="1">
      <alignment vertical="top"/>
    </xf>
    <xf numFmtId="0" fontId="33" fillId="0" borderId="2" xfId="0" applyFont="1" applyBorder="1" applyAlignment="1">
      <alignment vertical="top"/>
    </xf>
    <xf numFmtId="0" fontId="33" fillId="0" borderId="3" xfId="0" applyFont="1" applyBorder="1" applyAlignment="1">
      <alignment vertical="top"/>
    </xf>
    <xf numFmtId="0" fontId="34" fillId="0" borderId="1" xfId="0" applyFont="1" applyBorder="1" applyAlignment="1">
      <alignment vertical="top"/>
    </xf>
    <xf numFmtId="0" fontId="34" fillId="0" borderId="3" xfId="0" applyFont="1" applyBorder="1" applyAlignment="1">
      <alignment vertical="top"/>
    </xf>
    <xf numFmtId="0" fontId="35" fillId="0" borderId="6" xfId="0" applyFont="1" applyBorder="1" applyAlignment="1">
      <alignment horizontal="left" vertical="top"/>
    </xf>
    <xf numFmtId="0" fontId="34" fillId="0" borderId="6" xfId="0" applyFont="1" applyBorder="1" applyAlignment="1">
      <alignment horizontal="right" vertical="top" wrapText="1"/>
    </xf>
    <xf numFmtId="9" fontId="45" fillId="0" borderId="6" xfId="0" applyNumberFormat="1" applyFont="1" applyBorder="1" applyAlignment="1">
      <alignment horizontal="right" vertical="top" wrapText="1"/>
    </xf>
    <xf numFmtId="9" fontId="34" fillId="0" borderId="6" xfId="0" applyNumberFormat="1" applyFont="1" applyBorder="1" applyAlignment="1">
      <alignment horizontal="right" vertical="top" wrapText="1"/>
    </xf>
    <xf numFmtId="0" fontId="34" fillId="0" borderId="6" xfId="0" applyFont="1" applyFill="1" applyBorder="1" applyAlignment="1">
      <alignment horizontal="right" vertical="top" wrapText="1"/>
    </xf>
    <xf numFmtId="0" fontId="34" fillId="0" borderId="7" xfId="0" applyFont="1" applyFill="1" applyBorder="1" applyAlignment="1">
      <alignment vertical="top"/>
    </xf>
    <xf numFmtId="0" fontId="34" fillId="2" borderId="7" xfId="0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0" fontId="34" fillId="3" borderId="7" xfId="0" applyFont="1" applyFill="1" applyBorder="1" applyAlignment="1">
      <alignment vertical="top"/>
    </xf>
    <xf numFmtId="0" fontId="34" fillId="0" borderId="8" xfId="0" applyFont="1" applyBorder="1" applyAlignment="1">
      <alignment vertical="top"/>
    </xf>
    <xf numFmtId="0" fontId="34" fillId="0" borderId="7" xfId="0" applyFont="1" applyBorder="1" applyAlignment="1">
      <alignment vertical="top"/>
    </xf>
    <xf numFmtId="1" fontId="34" fillId="0" borderId="7" xfId="0" applyNumberFormat="1" applyFont="1" applyBorder="1" applyAlignment="1">
      <alignment vertical="top"/>
    </xf>
    <xf numFmtId="0" fontId="33" fillId="0" borderId="15" xfId="0" applyFont="1" applyBorder="1" applyAlignment="1">
      <alignment vertical="top"/>
    </xf>
    <xf numFmtId="0" fontId="33" fillId="0" borderId="7" xfId="0" applyFont="1" applyBorder="1" applyAlignment="1">
      <alignment vertical="top"/>
    </xf>
    <xf numFmtId="0" fontId="33" fillId="0" borderId="8" xfId="0" applyFont="1" applyBorder="1" applyAlignment="1">
      <alignment vertical="top"/>
    </xf>
    <xf numFmtId="0" fontId="33" fillId="0" borderId="20" xfId="0" applyFont="1" applyFill="1" applyBorder="1" applyAlignment="1">
      <alignment vertical="top"/>
    </xf>
    <xf numFmtId="0" fontId="33" fillId="0" borderId="20" xfId="0" applyFont="1" applyFill="1" applyBorder="1" applyAlignment="1">
      <alignment horizontal="right" vertical="top"/>
    </xf>
    <xf numFmtId="1" fontId="33" fillId="0" borderId="20" xfId="0" applyNumberFormat="1" applyFont="1" applyFill="1" applyBorder="1" applyAlignment="1">
      <alignment horizontal="right" vertical="top"/>
    </xf>
    <xf numFmtId="1" fontId="46" fillId="0" borderId="20" xfId="0" applyNumberFormat="1" applyFont="1" applyFill="1" applyBorder="1" applyAlignment="1">
      <alignment horizontal="right" vertical="top"/>
    </xf>
    <xf numFmtId="9" fontId="33" fillId="0" borderId="20" xfId="0" applyNumberFormat="1" applyFont="1" applyFill="1" applyBorder="1" applyAlignment="1">
      <alignment horizontal="right" vertical="top"/>
    </xf>
    <xf numFmtId="1" fontId="36" fillId="4" borderId="0" xfId="0" applyNumberFormat="1" applyFont="1" applyFill="1" applyBorder="1" applyAlignment="1">
      <alignment horizontal="right" vertical="top"/>
    </xf>
    <xf numFmtId="1" fontId="33" fillId="4" borderId="0" xfId="0" applyNumberFormat="1" applyFont="1" applyFill="1" applyBorder="1" applyAlignment="1">
      <alignment horizontal="right" vertical="top"/>
    </xf>
    <xf numFmtId="1" fontId="33" fillId="4" borderId="18" xfId="0" applyNumberFormat="1" applyFont="1" applyFill="1" applyBorder="1" applyAlignment="1">
      <alignment horizontal="right" vertical="top"/>
    </xf>
    <xf numFmtId="1" fontId="33" fillId="3" borderId="0" xfId="0" applyNumberFormat="1" applyFont="1" applyFill="1" applyBorder="1" applyAlignment="1">
      <alignment vertical="top"/>
    </xf>
    <xf numFmtId="1" fontId="34" fillId="3" borderId="0" xfId="0" applyNumberFormat="1" applyFont="1" applyFill="1" applyBorder="1" applyAlignment="1">
      <alignment vertical="top"/>
    </xf>
    <xf numFmtId="1" fontId="34" fillId="0" borderId="0" xfId="0" applyNumberFormat="1" applyFont="1" applyFill="1" applyBorder="1" applyAlignment="1">
      <alignment vertical="top"/>
    </xf>
    <xf numFmtId="1" fontId="33" fillId="0" borderId="18" xfId="0" applyNumberFormat="1" applyFont="1" applyFill="1" applyBorder="1" applyAlignment="1">
      <alignment vertical="top"/>
    </xf>
    <xf numFmtId="1" fontId="33" fillId="0" borderId="0" xfId="0" applyNumberFormat="1" applyFont="1" applyFill="1" applyAlignment="1">
      <alignment vertical="top"/>
    </xf>
    <xf numFmtId="0" fontId="33" fillId="0" borderId="0" xfId="0" applyFont="1" applyFill="1" applyBorder="1" applyAlignment="1">
      <alignment vertical="top"/>
    </xf>
    <xf numFmtId="0" fontId="33" fillId="0" borderId="19" xfId="0" applyFont="1" applyBorder="1" applyAlignment="1">
      <alignment vertical="top"/>
    </xf>
    <xf numFmtId="0" fontId="33" fillId="0" borderId="18" xfId="0" applyFont="1" applyBorder="1" applyAlignment="1">
      <alignment vertical="top"/>
    </xf>
    <xf numFmtId="1" fontId="33" fillId="5" borderId="0" xfId="0" applyNumberFormat="1" applyFont="1" applyFill="1" applyBorder="1" applyAlignment="1">
      <alignment horizontal="right" vertical="top"/>
    </xf>
    <xf numFmtId="1" fontId="33" fillId="4" borderId="18" xfId="0" applyNumberFormat="1" applyFont="1" applyFill="1" applyBorder="1" applyAlignment="1">
      <alignment vertical="top"/>
    </xf>
    <xf numFmtId="0" fontId="33" fillId="0" borderId="19" xfId="0" applyFont="1" applyFill="1" applyBorder="1" applyAlignment="1">
      <alignment vertical="top"/>
    </xf>
    <xf numFmtId="0" fontId="33" fillId="0" borderId="18" xfId="0" applyFont="1" applyFill="1" applyBorder="1" applyAlignment="1">
      <alignment vertical="top"/>
    </xf>
    <xf numFmtId="0" fontId="34" fillId="0" borderId="0" xfId="0" applyFont="1" applyFill="1" applyAlignment="1">
      <alignment vertical="top"/>
    </xf>
    <xf numFmtId="1" fontId="33" fillId="5" borderId="0" xfId="0" applyNumberFormat="1" applyFont="1" applyFill="1" applyAlignment="1">
      <alignment vertical="top"/>
    </xf>
    <xf numFmtId="1" fontId="33" fillId="5" borderId="18" xfId="0" applyNumberFormat="1" applyFont="1" applyFill="1" applyBorder="1" applyAlignment="1">
      <alignment vertical="top"/>
    </xf>
    <xf numFmtId="1" fontId="33" fillId="3" borderId="0" xfId="0" applyNumberFormat="1" applyFont="1" applyFill="1" applyAlignment="1">
      <alignment vertical="top"/>
    </xf>
    <xf numFmtId="1" fontId="34" fillId="0" borderId="18" xfId="0" applyNumberFormat="1" applyFont="1" applyFill="1" applyBorder="1" applyAlignment="1">
      <alignment vertical="top"/>
    </xf>
    <xf numFmtId="1" fontId="34" fillId="0" borderId="0" xfId="0" applyNumberFormat="1" applyFont="1" applyFill="1" applyAlignment="1">
      <alignment vertical="top"/>
    </xf>
    <xf numFmtId="0" fontId="33" fillId="0" borderId="0" xfId="0" applyFont="1" applyFill="1" applyAlignment="1">
      <alignment vertical="top"/>
    </xf>
    <xf numFmtId="1" fontId="33" fillId="2" borderId="0" xfId="0" applyNumberFormat="1" applyFont="1" applyFill="1" applyAlignment="1">
      <alignment vertical="top"/>
    </xf>
    <xf numFmtId="1" fontId="33" fillId="4" borderId="0" xfId="0" applyNumberFormat="1" applyFont="1" applyFill="1" applyAlignment="1">
      <alignment vertical="top"/>
    </xf>
    <xf numFmtId="1" fontId="33" fillId="0" borderId="18" xfId="0" applyNumberFormat="1" applyFont="1" applyBorder="1" applyAlignment="1">
      <alignment vertical="top"/>
    </xf>
    <xf numFmtId="1" fontId="34" fillId="0" borderId="0" xfId="0" applyNumberFormat="1" applyFont="1" applyAlignment="1">
      <alignment vertical="top"/>
    </xf>
    <xf numFmtId="1" fontId="47" fillId="0" borderId="20" xfId="0" applyNumberFormat="1" applyFont="1" applyFill="1" applyBorder="1" applyAlignment="1">
      <alignment horizontal="right" vertical="top"/>
    </xf>
    <xf numFmtId="1" fontId="34" fillId="2" borderId="0" xfId="0" applyNumberFormat="1" applyFont="1" applyFill="1" applyAlignment="1">
      <alignment vertical="top"/>
    </xf>
    <xf numFmtId="1" fontId="34" fillId="2" borderId="18" xfId="0" applyNumberFormat="1" applyFont="1" applyFill="1" applyBorder="1" applyAlignment="1">
      <alignment vertical="top"/>
    </xf>
    <xf numFmtId="1" fontId="33" fillId="0" borderId="13" xfId="0" applyNumberFormat="1" applyFont="1" applyFill="1" applyBorder="1" applyAlignment="1">
      <alignment horizontal="right" vertical="top"/>
    </xf>
    <xf numFmtId="1" fontId="47" fillId="0" borderId="13" xfId="0" applyNumberFormat="1" applyFont="1" applyFill="1" applyBorder="1" applyAlignment="1">
      <alignment horizontal="right" vertical="top"/>
    </xf>
    <xf numFmtId="9" fontId="33" fillId="0" borderId="13" xfId="0" applyNumberFormat="1" applyFont="1" applyFill="1" applyBorder="1" applyAlignment="1">
      <alignment horizontal="right" vertical="top"/>
    </xf>
    <xf numFmtId="1" fontId="34" fillId="3" borderId="0" xfId="0" applyNumberFormat="1" applyFont="1" applyFill="1" applyAlignment="1">
      <alignment vertical="top"/>
    </xf>
    <xf numFmtId="1" fontId="34" fillId="2" borderId="0" xfId="0" applyNumberFormat="1" applyFont="1" applyFill="1" applyBorder="1" applyAlignment="1">
      <alignment vertical="top"/>
    </xf>
    <xf numFmtId="1" fontId="34" fillId="0" borderId="0" xfId="0" applyNumberFormat="1" applyFont="1" applyBorder="1" applyAlignment="1">
      <alignment vertical="top"/>
    </xf>
    <xf numFmtId="1" fontId="34" fillId="0" borderId="18" xfId="0" applyNumberFormat="1" applyFont="1" applyBorder="1" applyAlignment="1">
      <alignment vertical="top"/>
    </xf>
    <xf numFmtId="1" fontId="33" fillId="4" borderId="0" xfId="0" applyNumberFormat="1" applyFont="1" applyFill="1" applyBorder="1" applyAlignment="1">
      <alignment vertical="top"/>
    </xf>
    <xf numFmtId="1" fontId="33" fillId="0" borderId="0" xfId="0" applyNumberFormat="1" applyFont="1" applyFill="1" applyBorder="1" applyAlignment="1">
      <alignment vertical="top"/>
    </xf>
    <xf numFmtId="1" fontId="33" fillId="5" borderId="19" xfId="0" applyNumberFormat="1" applyFont="1" applyFill="1" applyBorder="1" applyAlignment="1">
      <alignment vertical="top"/>
    </xf>
    <xf numFmtId="1" fontId="33" fillId="5" borderId="0" xfId="0" applyNumberFormat="1" applyFont="1" applyFill="1" applyBorder="1" applyAlignment="1">
      <alignment vertical="top"/>
    </xf>
    <xf numFmtId="1" fontId="33" fillId="0" borderId="13" xfId="0" applyNumberFormat="1" applyFont="1" applyBorder="1" applyAlignment="1">
      <alignment horizontal="right" vertical="top"/>
    </xf>
    <xf numFmtId="1" fontId="33" fillId="0" borderId="10" xfId="0" applyNumberFormat="1" applyFont="1" applyBorder="1" applyAlignment="1">
      <alignment horizontal="right" vertical="top"/>
    </xf>
    <xf numFmtId="0" fontId="34" fillId="0" borderId="10" xfId="0" applyFont="1" applyFill="1" applyBorder="1" applyAlignment="1">
      <alignment vertical="top"/>
    </xf>
    <xf numFmtId="1" fontId="34" fillId="2" borderId="10" xfId="0" applyNumberFormat="1" applyFont="1" applyFill="1" applyBorder="1" applyAlignment="1">
      <alignment vertical="top"/>
    </xf>
    <xf numFmtId="1" fontId="34" fillId="2" borderId="11" xfId="0" applyNumberFormat="1" applyFont="1" applyFill="1" applyBorder="1" applyAlignment="1">
      <alignment vertical="top"/>
    </xf>
    <xf numFmtId="1" fontId="34" fillId="3" borderId="10" xfId="0" applyNumberFormat="1" applyFont="1" applyFill="1" applyBorder="1" applyAlignment="1">
      <alignment vertical="top"/>
    </xf>
    <xf numFmtId="1" fontId="34" fillId="0" borderId="10" xfId="0" applyNumberFormat="1" applyFont="1" applyBorder="1" applyAlignment="1">
      <alignment vertical="top"/>
    </xf>
    <xf numFmtId="1" fontId="34" fillId="0" borderId="11" xfId="0" applyNumberFormat="1" applyFont="1" applyBorder="1" applyAlignment="1">
      <alignment vertical="top"/>
    </xf>
    <xf numFmtId="1" fontId="33" fillId="0" borderId="10" xfId="0" applyNumberFormat="1" applyFont="1" applyFill="1" applyBorder="1" applyAlignment="1">
      <alignment vertical="top"/>
    </xf>
    <xf numFmtId="1" fontId="33" fillId="4" borderId="10" xfId="0" applyNumberFormat="1" applyFont="1" applyFill="1" applyBorder="1" applyAlignment="1">
      <alignment vertical="top"/>
    </xf>
    <xf numFmtId="1" fontId="33" fillId="5" borderId="12" xfId="0" applyNumberFormat="1" applyFont="1" applyFill="1" applyBorder="1" applyAlignment="1">
      <alignment vertical="top"/>
    </xf>
    <xf numFmtId="1" fontId="33" fillId="5" borderId="10" xfId="0" applyNumberFormat="1" applyFont="1" applyFill="1" applyBorder="1" applyAlignment="1">
      <alignment vertical="top"/>
    </xf>
    <xf numFmtId="1" fontId="33" fillId="5" borderId="11" xfId="0" applyNumberFormat="1" applyFont="1" applyFill="1" applyBorder="1" applyAlignment="1">
      <alignment vertical="top"/>
    </xf>
    <xf numFmtId="164" fontId="34" fillId="0" borderId="0" xfId="0" applyNumberFormat="1" applyFont="1" applyFill="1" applyBorder="1" applyAlignment="1">
      <alignment horizontal="right" vertical="top"/>
    </xf>
    <xf numFmtId="1" fontId="50" fillId="0" borderId="20" xfId="0" applyNumberFormat="1" applyFont="1" applyFill="1" applyBorder="1" applyAlignment="1">
      <alignment horizontal="right" vertical="top"/>
    </xf>
    <xf numFmtId="0" fontId="34" fillId="0" borderId="20" xfId="0" applyFont="1" applyBorder="1" applyAlignment="1">
      <alignment horizontal="left" vertical="top"/>
    </xf>
    <xf numFmtId="3" fontId="34" fillId="0" borderId="20" xfId="0" applyNumberFormat="1" applyFont="1" applyBorder="1" applyAlignment="1">
      <alignment horizontal="right" vertical="top"/>
    </xf>
    <xf numFmtId="1" fontId="34" fillId="0" borderId="18" xfId="0" applyNumberFormat="1" applyFont="1" applyFill="1" applyBorder="1" applyAlignment="1">
      <alignment horizontal="right" vertical="top"/>
    </xf>
    <xf numFmtId="1" fontId="34" fillId="0" borderId="19" xfId="0" applyNumberFormat="1" applyFont="1" applyFill="1" applyBorder="1" applyAlignment="1">
      <alignment horizontal="right" vertical="top"/>
    </xf>
    <xf numFmtId="0" fontId="33" fillId="0" borderId="20" xfId="0" applyFont="1" applyBorder="1" applyAlignment="1">
      <alignment horizontal="left" vertical="top"/>
    </xf>
    <xf numFmtId="3" fontId="33" fillId="0" borderId="20" xfId="0" applyNumberFormat="1" applyFont="1" applyBorder="1" applyAlignment="1">
      <alignment horizontal="right" vertical="top"/>
    </xf>
    <xf numFmtId="1" fontId="33" fillId="0" borderId="18" xfId="0" applyNumberFormat="1" applyFont="1" applyFill="1" applyBorder="1" applyAlignment="1">
      <alignment horizontal="right" vertical="top"/>
    </xf>
    <xf numFmtId="1" fontId="33" fillId="0" borderId="19" xfId="0" applyNumberFormat="1" applyFont="1" applyFill="1" applyBorder="1" applyAlignment="1">
      <alignment horizontal="right" vertical="top"/>
    </xf>
    <xf numFmtId="0" fontId="37" fillId="0" borderId="20" xfId="0" applyFont="1" applyBorder="1" applyAlignment="1">
      <alignment horizontal="left" vertical="top"/>
    </xf>
    <xf numFmtId="3" fontId="37" fillId="0" borderId="20" xfId="0" applyNumberFormat="1" applyFont="1" applyBorder="1" applyAlignment="1">
      <alignment horizontal="right" vertical="top"/>
    </xf>
    <xf numFmtId="1" fontId="37" fillId="0" borderId="18" xfId="0" applyNumberFormat="1" applyFont="1" applyFill="1" applyBorder="1" applyAlignment="1">
      <alignment horizontal="right" vertical="top"/>
    </xf>
    <xf numFmtId="1" fontId="37" fillId="0" borderId="19" xfId="0" applyNumberFormat="1" applyFont="1" applyFill="1" applyBorder="1" applyAlignment="1">
      <alignment horizontal="right" vertical="top"/>
    </xf>
    <xf numFmtId="1" fontId="34" fillId="3" borderId="19" xfId="0" applyNumberFormat="1" applyFont="1" applyFill="1" applyBorder="1" applyAlignment="1">
      <alignment horizontal="right" vertical="top"/>
    </xf>
    <xf numFmtId="1" fontId="34" fillId="3" borderId="18" xfId="0" applyNumberFormat="1" applyFont="1" applyFill="1" applyBorder="1" applyAlignment="1">
      <alignment horizontal="right" vertical="top"/>
    </xf>
    <xf numFmtId="1" fontId="33" fillId="3" borderId="18" xfId="0" applyNumberFormat="1" applyFont="1" applyFill="1" applyBorder="1" applyAlignment="1">
      <alignment horizontal="right" vertical="top"/>
    </xf>
    <xf numFmtId="1" fontId="36" fillId="3" borderId="0" xfId="0" applyNumberFormat="1" applyFont="1" applyFill="1" applyBorder="1" applyAlignment="1">
      <alignment horizontal="right" vertical="top"/>
    </xf>
    <xf numFmtId="1" fontId="36" fillId="3" borderId="19" xfId="0" applyNumberFormat="1" applyFont="1" applyFill="1" applyBorder="1" applyAlignment="1">
      <alignment horizontal="right" vertical="top"/>
    </xf>
    <xf numFmtId="1" fontId="36" fillId="0" borderId="18" xfId="0" applyNumberFormat="1" applyFont="1" applyFill="1" applyBorder="1" applyAlignment="1">
      <alignment horizontal="right" vertical="top"/>
    </xf>
    <xf numFmtId="1" fontId="36" fillId="0" borderId="19" xfId="0" applyNumberFormat="1" applyFont="1" applyFill="1" applyBorder="1" applyAlignment="1">
      <alignment horizontal="right" vertical="top"/>
    </xf>
    <xf numFmtId="1" fontId="35" fillId="0" borderId="0" xfId="0" applyNumberFormat="1" applyFont="1" applyBorder="1" applyAlignment="1">
      <alignment horizontal="right" vertical="top"/>
    </xf>
    <xf numFmtId="0" fontId="34" fillId="0" borderId="13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right" vertical="top" wrapText="1"/>
    </xf>
    <xf numFmtId="1" fontId="36" fillId="0" borderId="10" xfId="0" applyNumberFormat="1" applyFont="1" applyFill="1" applyBorder="1" applyAlignment="1">
      <alignment horizontal="right" vertical="top"/>
    </xf>
    <xf numFmtId="1" fontId="33" fillId="0" borderId="10" xfId="0" applyNumberFormat="1" applyFont="1" applyFill="1" applyBorder="1" applyAlignment="1">
      <alignment horizontal="right" vertical="top"/>
    </xf>
    <xf numFmtId="1" fontId="33" fillId="3" borderId="10" xfId="0" applyNumberFormat="1" applyFont="1" applyFill="1" applyBorder="1" applyAlignment="1">
      <alignment horizontal="right" vertical="top"/>
    </xf>
    <xf numFmtId="1" fontId="33" fillId="3" borderId="11" xfId="0" applyNumberFormat="1" applyFont="1" applyFill="1" applyBorder="1" applyAlignment="1">
      <alignment horizontal="right" vertical="top"/>
    </xf>
    <xf numFmtId="1" fontId="33" fillId="0" borderId="11" xfId="0" applyNumberFormat="1" applyFont="1" applyBorder="1" applyAlignment="1">
      <alignment horizontal="right" vertical="top"/>
    </xf>
    <xf numFmtId="1" fontId="33" fillId="0" borderId="12" xfId="0" applyNumberFormat="1" applyFont="1" applyBorder="1" applyAlignment="1">
      <alignment horizontal="right" vertical="top"/>
    </xf>
    <xf numFmtId="164" fontId="33" fillId="0" borderId="0" xfId="0" applyNumberFormat="1" applyFont="1" applyAlignment="1">
      <alignment vertical="top"/>
    </xf>
    <xf numFmtId="0" fontId="33" fillId="0" borderId="6" xfId="0" applyFont="1" applyBorder="1" applyAlignment="1">
      <alignment horizontal="left" vertical="top"/>
    </xf>
    <xf numFmtId="3" fontId="33" fillId="0" borderId="6" xfId="0" applyNumberFormat="1" applyFont="1" applyBorder="1" applyAlignment="1">
      <alignment horizontal="right" vertical="top"/>
    </xf>
    <xf numFmtId="1" fontId="33" fillId="0" borderId="8" xfId="0" applyNumberFormat="1" applyFont="1" applyFill="1" applyBorder="1" applyAlignment="1">
      <alignment horizontal="right" vertical="top"/>
    </xf>
    <xf numFmtId="1" fontId="33" fillId="0" borderId="15" xfId="0" applyNumberFormat="1" applyFont="1" applyFill="1" applyBorder="1" applyAlignment="1">
      <alignment horizontal="right" vertical="top"/>
    </xf>
    <xf numFmtId="0" fontId="33" fillId="0" borderId="7" xfId="0" applyFont="1" applyFill="1" applyBorder="1" applyAlignment="1">
      <alignment horizontal="right" vertical="top"/>
    </xf>
    <xf numFmtId="1" fontId="34" fillId="0" borderId="7" xfId="0" applyNumberFormat="1" applyFont="1" applyFill="1" applyBorder="1" applyAlignment="1">
      <alignment horizontal="center" vertical="top"/>
    </xf>
    <xf numFmtId="0" fontId="33" fillId="0" borderId="7" xfId="0" applyFont="1" applyFill="1" applyBorder="1" applyAlignment="1">
      <alignment vertical="top"/>
    </xf>
    <xf numFmtId="1" fontId="33" fillId="3" borderId="18" xfId="0" applyNumberFormat="1" applyFont="1" applyFill="1" applyBorder="1" applyAlignment="1">
      <alignment vertical="top"/>
    </xf>
    <xf numFmtId="0" fontId="33" fillId="3" borderId="0" xfId="0" applyFont="1" applyFill="1" applyBorder="1" applyAlignment="1">
      <alignment vertical="top"/>
    </xf>
    <xf numFmtId="0" fontId="33" fillId="3" borderId="19" xfId="0" applyFont="1" applyFill="1" applyBorder="1" applyAlignment="1">
      <alignment vertical="top"/>
    </xf>
    <xf numFmtId="0" fontId="33" fillId="3" borderId="18" xfId="0" applyFont="1" applyFill="1" applyBorder="1" applyAlignment="1">
      <alignment vertical="top"/>
    </xf>
    <xf numFmtId="0" fontId="34" fillId="3" borderId="0" xfId="0" applyFont="1" applyFill="1" applyAlignment="1">
      <alignment vertical="top"/>
    </xf>
    <xf numFmtId="0" fontId="34" fillId="3" borderId="0" xfId="0" applyFont="1" applyFill="1" applyBorder="1" applyAlignment="1">
      <alignment vertical="top"/>
    </xf>
    <xf numFmtId="0" fontId="33" fillId="3" borderId="20" xfId="0" applyFont="1" applyFill="1" applyBorder="1" applyAlignment="1">
      <alignment vertical="top"/>
    </xf>
    <xf numFmtId="1" fontId="33" fillId="3" borderId="20" xfId="0" applyNumberFormat="1" applyFont="1" applyFill="1" applyBorder="1" applyAlignment="1">
      <alignment horizontal="right" vertical="top"/>
    </xf>
    <xf numFmtId="1" fontId="46" fillId="3" borderId="20" xfId="0" applyNumberFormat="1" applyFont="1" applyFill="1" applyBorder="1" applyAlignment="1">
      <alignment horizontal="right" vertical="top"/>
    </xf>
    <xf numFmtId="9" fontId="33" fillId="3" borderId="20" xfId="0" applyNumberFormat="1" applyFont="1" applyFill="1" applyBorder="1" applyAlignment="1">
      <alignment horizontal="right" vertical="top"/>
    </xf>
    <xf numFmtId="0" fontId="33" fillId="0" borderId="11" xfId="0" applyFont="1" applyBorder="1" applyAlignment="1">
      <alignment vertical="top"/>
    </xf>
    <xf numFmtId="1" fontId="36" fillId="5" borderId="0" xfId="0" applyNumberFormat="1" applyFont="1" applyFill="1" applyAlignment="1">
      <alignment vertical="top"/>
    </xf>
    <xf numFmtId="0" fontId="34" fillId="0" borderId="1" xfId="0" applyFont="1" applyFill="1" applyBorder="1" applyAlignment="1">
      <alignment vertical="top"/>
    </xf>
    <xf numFmtId="1" fontId="34" fillId="0" borderId="20" xfId="0" applyNumberFormat="1" applyFont="1" applyBorder="1" applyAlignment="1">
      <alignment horizontal="right" vertical="top"/>
    </xf>
    <xf numFmtId="1" fontId="34" fillId="3" borderId="20" xfId="0" applyNumberFormat="1" applyFont="1" applyFill="1" applyBorder="1" applyAlignment="1">
      <alignment horizontal="right" vertical="top"/>
    </xf>
    <xf numFmtId="1" fontId="34" fillId="0" borderId="13" xfId="0" applyNumberFormat="1" applyFont="1" applyBorder="1" applyAlignment="1">
      <alignment horizontal="right" vertical="top"/>
    </xf>
    <xf numFmtId="3" fontId="34" fillId="3" borderId="20" xfId="0" applyNumberFormat="1" applyFont="1" applyFill="1" applyBorder="1" applyAlignment="1">
      <alignment horizontal="right" vertical="top"/>
    </xf>
    <xf numFmtId="1" fontId="33" fillId="0" borderId="7" xfId="0" applyNumberFormat="1" applyFont="1" applyFill="1" applyBorder="1" applyAlignment="1">
      <alignment vertical="top"/>
    </xf>
    <xf numFmtId="0" fontId="34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right" vertical="top" wrapText="1"/>
    </xf>
    <xf numFmtId="0" fontId="51" fillId="0" borderId="0" xfId="0" applyFont="1"/>
    <xf numFmtId="0" fontId="52" fillId="0" borderId="0" xfId="0" applyFont="1"/>
    <xf numFmtId="0" fontId="52" fillId="0" borderId="4" xfId="0" applyFont="1" applyBorder="1"/>
    <xf numFmtId="3" fontId="52" fillId="0" borderId="4" xfId="0" applyNumberFormat="1" applyFont="1" applyBorder="1"/>
    <xf numFmtId="3" fontId="53" fillId="0" borderId="4" xfId="0" applyNumberFormat="1" applyFont="1" applyBorder="1"/>
    <xf numFmtId="0" fontId="35" fillId="0" borderId="2" xfId="0" applyFont="1" applyFill="1" applyBorder="1" applyAlignment="1">
      <alignment horizontal="right" vertical="top"/>
    </xf>
    <xf numFmtId="1" fontId="22" fillId="0" borderId="14" xfId="0" applyNumberFormat="1" applyFont="1" applyFill="1" applyBorder="1" applyAlignment="1">
      <alignment horizontal="right" vertical="top"/>
    </xf>
    <xf numFmtId="1" fontId="20" fillId="0" borderId="14" xfId="0" applyNumberFormat="1" applyFont="1" applyFill="1" applyBorder="1" applyAlignment="1">
      <alignment horizontal="right" vertical="top"/>
    </xf>
    <xf numFmtId="0" fontId="52" fillId="0" borderId="19" xfId="0" applyFont="1" applyBorder="1"/>
    <xf numFmtId="1" fontId="35" fillId="3" borderId="20" xfId="0" applyNumberFormat="1" applyFont="1" applyFill="1" applyBorder="1" applyAlignment="1">
      <alignment horizontal="right" vertical="top"/>
    </xf>
    <xf numFmtId="0" fontId="54" fillId="0" borderId="0" xfId="0" applyFont="1" applyBorder="1" applyAlignment="1">
      <alignment vertical="top" wrapText="1"/>
    </xf>
    <xf numFmtId="3" fontId="33" fillId="0" borderId="0" xfId="0" applyNumberFormat="1" applyFont="1" applyAlignment="1">
      <alignment vertical="top"/>
    </xf>
    <xf numFmtId="3" fontId="56" fillId="0" borderId="4" xfId="0" applyNumberFormat="1" applyFont="1" applyBorder="1"/>
    <xf numFmtId="3" fontId="57" fillId="0" borderId="4" xfId="0" applyNumberFormat="1" applyFont="1" applyBorder="1"/>
    <xf numFmtId="0" fontId="5" fillId="0" borderId="0" xfId="0" applyFont="1" applyAlignment="1">
      <alignment vertical="top"/>
    </xf>
    <xf numFmtId="0" fontId="6" fillId="3" borderId="0" xfId="0" applyFont="1" applyFill="1" applyAlignment="1">
      <alignment vertical="top"/>
    </xf>
    <xf numFmtId="0" fontId="6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top"/>
    </xf>
    <xf numFmtId="1" fontId="20" fillId="0" borderId="19" xfId="0" applyNumberFormat="1" applyFont="1" applyBorder="1" applyAlignment="1">
      <alignment horizontal="right" vertical="top"/>
    </xf>
    <xf numFmtId="1" fontId="20" fillId="0" borderId="18" xfId="0" applyNumberFormat="1" applyFont="1" applyBorder="1" applyAlignment="1">
      <alignment horizontal="right" vertical="top"/>
    </xf>
    <xf numFmtId="0" fontId="7" fillId="0" borderId="5" xfId="0" applyFont="1" applyBorder="1" applyAlignment="1">
      <alignment horizontal="right" vertical="top"/>
    </xf>
    <xf numFmtId="0" fontId="7" fillId="2" borderId="0" xfId="0" applyFont="1" applyFill="1" applyAlignment="1">
      <alignment horizontal="right" vertical="top"/>
    </xf>
    <xf numFmtId="0" fontId="6" fillId="0" borderId="22" xfId="0" applyFont="1" applyFill="1" applyBorder="1" applyAlignment="1">
      <alignment horizontal="right" vertical="top"/>
    </xf>
    <xf numFmtId="1" fontId="5" fillId="0" borderId="23" xfId="0" applyNumberFormat="1" applyFont="1" applyFill="1" applyBorder="1" applyAlignment="1">
      <alignment horizontal="right" vertical="top"/>
    </xf>
    <xf numFmtId="0" fontId="10" fillId="0" borderId="0" xfId="0" applyFont="1" applyAlignment="1">
      <alignment vertical="top"/>
    </xf>
    <xf numFmtId="0" fontId="6" fillId="3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/>
    </xf>
    <xf numFmtId="0" fontId="54" fillId="0" borderId="0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2" borderId="2" xfId="0" applyFont="1" applyFill="1" applyBorder="1" applyAlignment="1">
      <alignment horizontal="center" vertical="top"/>
    </xf>
    <xf numFmtId="1" fontId="34" fillId="3" borderId="2" xfId="0" applyNumberFormat="1" applyFont="1" applyFill="1" applyBorder="1" applyAlignment="1">
      <alignment horizontal="center" vertical="top"/>
    </xf>
    <xf numFmtId="1" fontId="33" fillId="0" borderId="19" xfId="0" applyNumberFormat="1" applyFont="1" applyBorder="1" applyAlignment="1">
      <alignment horizontal="center" vertical="center" wrapText="1"/>
    </xf>
    <xf numFmtId="1" fontId="33" fillId="0" borderId="0" xfId="0" applyNumberFormat="1" applyFont="1" applyBorder="1" applyAlignment="1">
      <alignment horizontal="center" vertical="center" wrapText="1"/>
    </xf>
    <xf numFmtId="1" fontId="33" fillId="0" borderId="18" xfId="0" applyNumberFormat="1" applyFont="1" applyBorder="1" applyAlignment="1">
      <alignment horizontal="center" vertical="center" wrapText="1"/>
    </xf>
    <xf numFmtId="1" fontId="33" fillId="0" borderId="12" xfId="0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1" fontId="33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  <color rgb="FF09C362"/>
      <color rgb="FFFFFFCC"/>
      <color rgb="FF99CCFF"/>
      <color rgb="FF00CC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29680283875675E-2"/>
          <c:y val="5.5850012060361956E-2"/>
          <c:w val="0.88913953770808551"/>
          <c:h val="0.81512469954568922"/>
        </c:manualLayout>
      </c:layout>
      <c:lineChart>
        <c:grouping val="standard"/>
        <c:varyColors val="0"/>
        <c:ser>
          <c:idx val="0"/>
          <c:order val="0"/>
          <c:tx>
            <c:strRef>
              <c:f>'5yr Dissagg Frontloaded'!$A$25</c:f>
              <c:strCache>
                <c:ptCount val="1"/>
                <c:pt idx="0">
                  <c:v>Market Delivery</c:v>
                </c:pt>
              </c:strCache>
            </c:strRef>
          </c:tx>
          <c:marker>
            <c:symbol val="none"/>
          </c:marker>
          <c:dLbls>
            <c:spPr>
              <a:noFill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'5yr Dissagg Frontloaded'!$C$4:$T$4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'5yr Dissagg Frontloaded'!$C$25:$T$25</c:f>
              <c:numCache>
                <c:formatCode>0</c:formatCode>
                <c:ptCount val="18"/>
                <c:pt idx="0">
                  <c:v>219</c:v>
                </c:pt>
                <c:pt idx="1">
                  <c:v>413</c:v>
                </c:pt>
                <c:pt idx="2">
                  <c:v>416</c:v>
                </c:pt>
                <c:pt idx="3">
                  <c:v>417</c:v>
                </c:pt>
                <c:pt idx="4">
                  <c:v>740.5</c:v>
                </c:pt>
                <c:pt idx="5">
                  <c:v>1141.5</c:v>
                </c:pt>
                <c:pt idx="6">
                  <c:v>1067.5</c:v>
                </c:pt>
                <c:pt idx="7">
                  <c:v>951</c:v>
                </c:pt>
                <c:pt idx="8">
                  <c:v>695</c:v>
                </c:pt>
                <c:pt idx="9">
                  <c:v>596</c:v>
                </c:pt>
                <c:pt idx="10">
                  <c:v>676</c:v>
                </c:pt>
                <c:pt idx="11">
                  <c:v>558</c:v>
                </c:pt>
                <c:pt idx="12">
                  <c:v>452</c:v>
                </c:pt>
                <c:pt idx="13">
                  <c:v>397</c:v>
                </c:pt>
                <c:pt idx="14">
                  <c:v>273</c:v>
                </c:pt>
                <c:pt idx="15">
                  <c:v>267</c:v>
                </c:pt>
                <c:pt idx="16">
                  <c:v>247</c:v>
                </c:pt>
                <c:pt idx="17">
                  <c:v>209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'5yr Dissagg Frontloaded'!$A$28</c:f>
              <c:strCache>
                <c:ptCount val="1"/>
                <c:pt idx="0">
                  <c:v>Affordable Delivery</c:v>
                </c:pt>
              </c:strCache>
            </c:strRef>
          </c:tx>
          <c:marker>
            <c:symbol val="none"/>
          </c:marker>
          <c:dLbls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'5yr Dissagg Frontloaded'!$C$4:$T$4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'5yr Dissagg Frontloaded'!$C$28:$T$28</c:f>
              <c:numCache>
                <c:formatCode>0</c:formatCode>
                <c:ptCount val="18"/>
                <c:pt idx="0">
                  <c:v>244</c:v>
                </c:pt>
                <c:pt idx="1">
                  <c:v>137</c:v>
                </c:pt>
                <c:pt idx="2">
                  <c:v>94</c:v>
                </c:pt>
                <c:pt idx="3">
                  <c:v>160</c:v>
                </c:pt>
                <c:pt idx="4">
                  <c:v>282.5</c:v>
                </c:pt>
                <c:pt idx="5">
                  <c:v>455.5</c:v>
                </c:pt>
                <c:pt idx="6">
                  <c:v>381.5</c:v>
                </c:pt>
                <c:pt idx="7">
                  <c:v>336</c:v>
                </c:pt>
                <c:pt idx="8">
                  <c:v>223</c:v>
                </c:pt>
                <c:pt idx="9">
                  <c:v>202</c:v>
                </c:pt>
                <c:pt idx="10">
                  <c:v>254</c:v>
                </c:pt>
                <c:pt idx="11">
                  <c:v>207</c:v>
                </c:pt>
                <c:pt idx="12">
                  <c:v>142</c:v>
                </c:pt>
                <c:pt idx="13">
                  <c:v>117</c:v>
                </c:pt>
                <c:pt idx="14">
                  <c:v>53</c:v>
                </c:pt>
                <c:pt idx="15">
                  <c:v>53</c:v>
                </c:pt>
                <c:pt idx="16">
                  <c:v>45</c:v>
                </c:pt>
                <c:pt idx="17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3968"/>
        <c:axId val="232649856"/>
      </c:lineChart>
      <c:catAx>
        <c:axId val="232643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32649856"/>
        <c:crosses val="autoZero"/>
        <c:auto val="1"/>
        <c:lblAlgn val="ctr"/>
        <c:lblOffset val="100"/>
        <c:noMultiLvlLbl val="0"/>
      </c:catAx>
      <c:valAx>
        <c:axId val="2326498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23264396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6405884563118522"/>
          <c:y val="6.9246863433603756E-2"/>
          <c:w val="0.23179981902462898"/>
          <c:h val="0.1841169257484938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83904344117238E-2"/>
          <c:y val="3.5051245549600825E-2"/>
          <c:w val="0.90661609565588275"/>
          <c:h val="0.84032259498679562"/>
        </c:manualLayout>
      </c:layout>
      <c:lineChart>
        <c:grouping val="standard"/>
        <c:varyColors val="0"/>
        <c:ser>
          <c:idx val="0"/>
          <c:order val="0"/>
          <c:tx>
            <c:strRef>
              <c:f>'5yr Dissagg Frontloaded'!$A$40</c:f>
              <c:strCache>
                <c:ptCount val="1"/>
                <c:pt idx="0">
                  <c:v>Market Progress vs Req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'5yr Dissagg Frontloaded'!$C$35:$T$35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'5yr Dissagg Frontloaded'!$C$40:$T$40</c:f>
              <c:numCache>
                <c:formatCode>0</c:formatCode>
                <c:ptCount val="18"/>
                <c:pt idx="0">
                  <c:v>-270.39999999999998</c:v>
                </c:pt>
                <c:pt idx="1">
                  <c:v>-346.79999999999995</c:v>
                </c:pt>
                <c:pt idx="2">
                  <c:v>-420.19999999999982</c:v>
                </c:pt>
                <c:pt idx="3">
                  <c:v>-492.59999999999991</c:v>
                </c:pt>
                <c:pt idx="4">
                  <c:v>-241.5</c:v>
                </c:pt>
                <c:pt idx="5">
                  <c:v>562</c:v>
                </c:pt>
                <c:pt idx="6">
                  <c:v>1291.5</c:v>
                </c:pt>
                <c:pt idx="7">
                  <c:v>1904.5</c:v>
                </c:pt>
                <c:pt idx="8">
                  <c:v>2261.5</c:v>
                </c:pt>
                <c:pt idx="9">
                  <c:v>2519.5</c:v>
                </c:pt>
                <c:pt idx="10">
                  <c:v>2857.5</c:v>
                </c:pt>
                <c:pt idx="11">
                  <c:v>3077.5</c:v>
                </c:pt>
                <c:pt idx="12">
                  <c:v>3191.5</c:v>
                </c:pt>
                <c:pt idx="13">
                  <c:v>3250.5</c:v>
                </c:pt>
                <c:pt idx="14">
                  <c:v>3185.5</c:v>
                </c:pt>
                <c:pt idx="15">
                  <c:v>3114.5</c:v>
                </c:pt>
                <c:pt idx="16">
                  <c:v>3023.5</c:v>
                </c:pt>
                <c:pt idx="17">
                  <c:v>2894.5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'5yr Dissagg Frontloaded'!$A$46</c:f>
              <c:strCache>
                <c:ptCount val="1"/>
                <c:pt idx="0">
                  <c:v>Aff Progress vs Req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'5yr Dissagg Frontloaded'!$C$35:$T$35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'5yr Dissagg Frontloaded'!$C$46:$T$46</c:f>
              <c:numCache>
                <c:formatCode>0</c:formatCode>
                <c:ptCount val="18"/>
                <c:pt idx="0">
                  <c:v>2</c:v>
                </c:pt>
                <c:pt idx="1">
                  <c:v>-103</c:v>
                </c:pt>
                <c:pt idx="2">
                  <c:v>-251</c:v>
                </c:pt>
                <c:pt idx="3">
                  <c:v>-333</c:v>
                </c:pt>
                <c:pt idx="4">
                  <c:v>-292.5</c:v>
                </c:pt>
                <c:pt idx="5">
                  <c:v>3</c:v>
                </c:pt>
                <c:pt idx="6">
                  <c:v>224.5</c:v>
                </c:pt>
                <c:pt idx="7">
                  <c:v>400.5</c:v>
                </c:pt>
                <c:pt idx="8">
                  <c:v>463.5</c:v>
                </c:pt>
                <c:pt idx="9">
                  <c:v>505.5</c:v>
                </c:pt>
                <c:pt idx="10">
                  <c:v>599.5</c:v>
                </c:pt>
                <c:pt idx="11">
                  <c:v>646.5</c:v>
                </c:pt>
                <c:pt idx="12">
                  <c:v>628.5</c:v>
                </c:pt>
                <c:pt idx="13">
                  <c:v>585.5</c:v>
                </c:pt>
                <c:pt idx="14">
                  <c:v>478.5</c:v>
                </c:pt>
                <c:pt idx="15">
                  <c:v>371.5</c:v>
                </c:pt>
                <c:pt idx="16">
                  <c:v>256.5</c:v>
                </c:pt>
                <c:pt idx="17">
                  <c:v>129.5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66112"/>
        <c:axId val="233472000"/>
      </c:lineChart>
      <c:catAx>
        <c:axId val="233466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33472000"/>
        <c:crossesAt val="-500"/>
        <c:auto val="1"/>
        <c:lblAlgn val="ctr"/>
        <c:lblOffset val="100"/>
        <c:noMultiLvlLbl val="0"/>
      </c:catAx>
      <c:valAx>
        <c:axId val="233472000"/>
        <c:scaling>
          <c:orientation val="minMax"/>
          <c:min val="-5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233466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512252145661147"/>
          <c:y val="0.11325185675059801"/>
          <c:w val="0.25301029014630527"/>
          <c:h val="9.729472098831334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57082716145625E-2"/>
          <c:y val="3.3391036646734949E-2"/>
          <c:w val="0.89663085678646604"/>
          <c:h val="0.9044409448818898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'5yr Dissagg Frontloaded'!$C$35:$T$35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'5yr Dissagg Frontloaded'!$C$52:$T$52</c:f>
              <c:numCache>
                <c:formatCode>0</c:formatCode>
                <c:ptCount val="18"/>
                <c:pt idx="0">
                  <c:v>-268.39999999999998</c:v>
                </c:pt>
                <c:pt idx="1">
                  <c:v>-449.79999999999995</c:v>
                </c:pt>
                <c:pt idx="2">
                  <c:v>-671.19999999999982</c:v>
                </c:pt>
                <c:pt idx="3">
                  <c:v>-825.59999999999991</c:v>
                </c:pt>
                <c:pt idx="4">
                  <c:v>-534</c:v>
                </c:pt>
                <c:pt idx="5">
                  <c:v>565</c:v>
                </c:pt>
                <c:pt idx="6">
                  <c:v>1516</c:v>
                </c:pt>
                <c:pt idx="7">
                  <c:v>2305</c:v>
                </c:pt>
                <c:pt idx="8">
                  <c:v>2725</c:v>
                </c:pt>
                <c:pt idx="9">
                  <c:v>3025</c:v>
                </c:pt>
                <c:pt idx="10">
                  <c:v>3457</c:v>
                </c:pt>
                <c:pt idx="11">
                  <c:v>3724</c:v>
                </c:pt>
                <c:pt idx="12">
                  <c:v>3820</c:v>
                </c:pt>
                <c:pt idx="13">
                  <c:v>3836</c:v>
                </c:pt>
                <c:pt idx="14">
                  <c:v>3664</c:v>
                </c:pt>
                <c:pt idx="15">
                  <c:v>3486</c:v>
                </c:pt>
                <c:pt idx="16">
                  <c:v>3280</c:v>
                </c:pt>
                <c:pt idx="17">
                  <c:v>3024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48832"/>
        <c:axId val="233850368"/>
      </c:lineChart>
      <c:catAx>
        <c:axId val="233848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33850368"/>
        <c:crossesAt val="-500"/>
        <c:auto val="1"/>
        <c:lblAlgn val="ctr"/>
        <c:lblOffset val="100"/>
        <c:noMultiLvlLbl val="0"/>
      </c:catAx>
      <c:valAx>
        <c:axId val="2338503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33848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82357096667265"/>
          <c:y val="0.13029783229287573"/>
          <c:w val="0.28531800109144773"/>
          <c:h val="0.1531895724189854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5263301323089352E-2"/>
          <c:y val="3.5886927748422462E-2"/>
          <c:w val="0.89886365989743089"/>
          <c:h val="0.83951873512845177"/>
        </c:manualLayout>
      </c:layout>
      <c:lineChart>
        <c:grouping val="standard"/>
        <c:varyColors val="0"/>
        <c:ser>
          <c:idx val="0"/>
          <c:order val="0"/>
          <c:tx>
            <c:strRef>
              <c:f>'5yr Dissagg Frontloaded'!$A$31</c:f>
              <c:strCache>
                <c:ptCount val="1"/>
                <c:pt idx="0">
                  <c:v>Total Delivery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'5yr Dissagg Frontloaded'!$C$4:$T$4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'5yr Dissagg Frontloaded'!$C$31:$T$31</c:f>
              <c:numCache>
                <c:formatCode>0</c:formatCode>
                <c:ptCount val="18"/>
                <c:pt idx="0">
                  <c:v>463</c:v>
                </c:pt>
                <c:pt idx="1">
                  <c:v>550</c:v>
                </c:pt>
                <c:pt idx="2">
                  <c:v>510</c:v>
                </c:pt>
                <c:pt idx="3">
                  <c:v>577</c:v>
                </c:pt>
                <c:pt idx="4">
                  <c:v>1023</c:v>
                </c:pt>
                <c:pt idx="5">
                  <c:v>1597</c:v>
                </c:pt>
                <c:pt idx="6">
                  <c:v>1449</c:v>
                </c:pt>
                <c:pt idx="7">
                  <c:v>1287</c:v>
                </c:pt>
                <c:pt idx="8">
                  <c:v>918</c:v>
                </c:pt>
                <c:pt idx="9">
                  <c:v>798</c:v>
                </c:pt>
                <c:pt idx="10">
                  <c:v>930</c:v>
                </c:pt>
                <c:pt idx="11">
                  <c:v>765</c:v>
                </c:pt>
                <c:pt idx="12">
                  <c:v>594</c:v>
                </c:pt>
                <c:pt idx="13">
                  <c:v>514</c:v>
                </c:pt>
                <c:pt idx="14">
                  <c:v>326</c:v>
                </c:pt>
                <c:pt idx="15">
                  <c:v>320</c:v>
                </c:pt>
                <c:pt idx="16">
                  <c:v>292</c:v>
                </c:pt>
                <c:pt idx="17">
                  <c:v>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79040"/>
        <c:axId val="233880576"/>
      </c:lineChart>
      <c:catAx>
        <c:axId val="233879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33880576"/>
        <c:crosses val="autoZero"/>
        <c:auto val="1"/>
        <c:lblAlgn val="ctr"/>
        <c:lblOffset val="100"/>
        <c:noMultiLvlLbl val="0"/>
      </c:catAx>
      <c:valAx>
        <c:axId val="2338805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3387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620786595341875"/>
          <c:y val="0.16357029653125946"/>
          <c:w val="0.32646011057685825"/>
          <c:h val="0.1718491151707162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158749</xdr:rowOff>
    </xdr:from>
    <xdr:to>
      <xdr:col>9</xdr:col>
      <xdr:colOff>530677</xdr:colOff>
      <xdr:row>28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87087</xdr:colOff>
      <xdr:row>0</xdr:row>
      <xdr:rowOff>73480</xdr:rowOff>
    </xdr:from>
    <xdr:to>
      <xdr:col>20</xdr:col>
      <xdr:colOff>312964</xdr:colOff>
      <xdr:row>28</xdr:row>
      <xdr:rowOff>127000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148168</xdr:colOff>
      <xdr:row>30</xdr:row>
      <xdr:rowOff>31750</xdr:rowOff>
    </xdr:from>
    <xdr:to>
      <xdr:col>20</xdr:col>
      <xdr:colOff>428626</xdr:colOff>
      <xdr:row>58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111126</xdr:rowOff>
    </xdr:from>
    <xdr:to>
      <xdr:col>10</xdr:col>
      <xdr:colOff>11906</xdr:colOff>
      <xdr:row>57</xdr:row>
      <xdr:rowOff>59532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85"/>
  <sheetViews>
    <sheetView tabSelected="1" showWhiteSpace="0" zoomScale="90" zoomScaleNormal="90" zoomScalePageLayoutView="40" workbookViewId="0">
      <pane ySplit="2" topLeftCell="A3" activePane="bottomLeft" state="frozen"/>
      <selection pane="bottomLeft" activeCell="C17" sqref="C17"/>
    </sheetView>
  </sheetViews>
  <sheetFormatPr defaultRowHeight="15" customHeight="1" x14ac:dyDescent="0.2"/>
  <cols>
    <col min="1" max="1" width="10" style="84" customWidth="1"/>
    <col min="2" max="2" width="14.28515625" style="84" customWidth="1"/>
    <col min="3" max="3" width="51.42578125" style="84" customWidth="1"/>
    <col min="4" max="4" width="9.140625" style="74"/>
    <col min="5" max="10" width="9.140625" style="5"/>
    <col min="11" max="19" width="9.140625" style="74"/>
    <col min="20" max="24" width="9.140625" style="8"/>
    <col min="25" max="26" width="9.140625" style="830"/>
    <col min="27" max="16384" width="9.140625" style="8"/>
  </cols>
  <sheetData>
    <row r="1" spans="1:26" ht="30.75" customHeight="1" x14ac:dyDescent="0.2">
      <c r="A1" s="2"/>
      <c r="B1" s="3"/>
      <c r="C1" s="3"/>
      <c r="D1" s="4"/>
      <c r="F1" s="535"/>
      <c r="G1" s="887"/>
      <c r="H1" s="883"/>
      <c r="I1" s="888"/>
      <c r="J1" s="883" t="s">
        <v>402</v>
      </c>
      <c r="K1" s="883"/>
      <c r="L1" s="886"/>
      <c r="M1" s="6"/>
      <c r="N1" s="7"/>
      <c r="O1" s="6"/>
      <c r="P1" s="6"/>
      <c r="Q1" s="6"/>
      <c r="R1" s="6"/>
      <c r="S1" s="7"/>
      <c r="T1" s="163"/>
      <c r="U1" s="163"/>
      <c r="V1" s="423"/>
      <c r="W1" s="163"/>
      <c r="X1" s="164"/>
    </row>
    <row r="2" spans="1:26" ht="15" customHeight="1" x14ac:dyDescent="0.2">
      <c r="A2" s="11" t="s">
        <v>46</v>
      </c>
      <c r="B2" s="11" t="s">
        <v>9</v>
      </c>
      <c r="C2" s="11" t="s">
        <v>93</v>
      </c>
      <c r="D2" s="12" t="s">
        <v>10</v>
      </c>
      <c r="E2" s="13" t="s">
        <v>11</v>
      </c>
      <c r="F2" s="13" t="s">
        <v>12</v>
      </c>
      <c r="G2" s="948" t="s">
        <v>13</v>
      </c>
      <c r="H2" s="14" t="s">
        <v>14</v>
      </c>
      <c r="I2" s="15" t="s">
        <v>15</v>
      </c>
      <c r="J2" s="16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142</v>
      </c>
      <c r="U2" s="17" t="s">
        <v>143</v>
      </c>
      <c r="V2" s="424" t="s">
        <v>144</v>
      </c>
      <c r="W2" s="17" t="s">
        <v>145</v>
      </c>
      <c r="X2" s="18" t="s">
        <v>146</v>
      </c>
      <c r="Y2" s="832" t="s">
        <v>387</v>
      </c>
      <c r="Z2" s="832" t="s">
        <v>388</v>
      </c>
    </row>
    <row r="3" spans="1:26" ht="15" customHeight="1" x14ac:dyDescent="0.2">
      <c r="A3" s="20"/>
      <c r="B3" s="20"/>
      <c r="C3" s="21"/>
      <c r="D3" s="22"/>
      <c r="E3" s="23"/>
      <c r="F3" s="526"/>
      <c r="G3" s="125"/>
      <c r="H3" s="24"/>
      <c r="I3" s="25"/>
      <c r="J3" s="26"/>
      <c r="K3" s="24"/>
      <c r="L3" s="24"/>
      <c r="M3" s="27"/>
      <c r="N3" s="28"/>
      <c r="O3" s="27"/>
      <c r="P3" s="27"/>
      <c r="Q3" s="27"/>
      <c r="R3" s="27"/>
      <c r="S3" s="28"/>
      <c r="T3" s="27"/>
      <c r="U3" s="27"/>
      <c r="V3" s="425"/>
      <c r="W3" s="27"/>
      <c r="X3" s="28"/>
    </row>
    <row r="4" spans="1:26" ht="15" customHeight="1" x14ac:dyDescent="0.2">
      <c r="A4" s="935"/>
      <c r="B4" s="31"/>
      <c r="C4" s="312" t="s">
        <v>154</v>
      </c>
      <c r="D4" s="788">
        <f>SUM(D10+D18+D14+D26+D34+D30+D42+D46+D49+D52+D56+D60+D64+D69+D74+D75+D76+D80+D81+D82+D83+D84+D85+D87+D88+D96+D92+D100+D104+D108+D112+D116+D120+D144+D148+D152+D156+D160+D124+D128+D164+D168+D132+D89+D171+D172+D173+D174+D86+D179+D183+D140+D136+D22+D38)</f>
        <v>5200.5</v>
      </c>
      <c r="E4" s="789">
        <f t="shared" ref="E4:V4" si="0">SUM(E10+E18+E14+E26+E34+E30+E42+E46+E49+E52+E56+E60+E64+E69+E74+E75+E76+E80+E81+E82+E83+E84+E85+E87+E88+E96+E92+E100+E104+E108+E112+E116+E120+E144+E148+E152+E156+E160+E124+E128+E164+E168+E132+E89+E171+E172+E173+E174+E86+E179+E183+E140+E136+E22+E38)</f>
        <v>101</v>
      </c>
      <c r="F4" s="48">
        <f t="shared" si="0"/>
        <v>237</v>
      </c>
      <c r="G4" s="48">
        <f t="shared" si="0"/>
        <v>179</v>
      </c>
      <c r="H4" s="398">
        <f t="shared" si="0"/>
        <v>97</v>
      </c>
      <c r="I4" s="790">
        <f t="shared" si="0"/>
        <v>314.5</v>
      </c>
      <c r="J4" s="398">
        <f t="shared" si="0"/>
        <v>488.5</v>
      </c>
      <c r="K4" s="398">
        <f t="shared" si="0"/>
        <v>505.5</v>
      </c>
      <c r="L4" s="398">
        <f t="shared" si="0"/>
        <v>435</v>
      </c>
      <c r="M4" s="399">
        <f t="shared" si="0"/>
        <v>272</v>
      </c>
      <c r="N4" s="399">
        <f t="shared" si="0"/>
        <v>344</v>
      </c>
      <c r="O4" s="400">
        <f t="shared" si="0"/>
        <v>500</v>
      </c>
      <c r="P4" s="399">
        <f t="shared" si="0"/>
        <v>444</v>
      </c>
      <c r="Q4" s="399">
        <f t="shared" si="0"/>
        <v>349</v>
      </c>
      <c r="R4" s="399">
        <f t="shared" si="0"/>
        <v>294</v>
      </c>
      <c r="S4" s="399">
        <f t="shared" si="0"/>
        <v>170</v>
      </c>
      <c r="T4" s="400">
        <f t="shared" si="0"/>
        <v>171</v>
      </c>
      <c r="U4" s="399">
        <f t="shared" si="0"/>
        <v>151</v>
      </c>
      <c r="V4" s="791">
        <f t="shared" si="0"/>
        <v>148</v>
      </c>
      <c r="W4" s="313"/>
      <c r="X4" s="315"/>
      <c r="Y4" s="830">
        <f t="shared" ref="Y4:Y67" si="1">SUM(E4:X4)</f>
        <v>5200.5</v>
      </c>
      <c r="Z4" s="830">
        <f t="shared" ref="Z4:Z83" si="2">SUM(Y4-D4)</f>
        <v>0</v>
      </c>
    </row>
    <row r="5" spans="1:26" ht="15" customHeight="1" x14ac:dyDescent="0.2">
      <c r="A5" s="935"/>
      <c r="B5" s="31"/>
      <c r="C5" s="312" t="s">
        <v>155</v>
      </c>
      <c r="D5" s="788">
        <f>SUM(D11+D43+D65+D68+D70+D71+D72+D73+D97+D101+D109+D113+D117+D157+D161+D145+D149+D153+D121+D93+D165+D169+D180+D184+D105+D133+D15+D47+D53+D57+D61+D31+D27+D35+D125+D129+D137)</f>
        <v>1976.5</v>
      </c>
      <c r="E5" s="789">
        <f t="shared" ref="E5:V5" si="3">SUM(E11+E43+E65+E68+E70+E71+E72+E73+E97+E101+E109+E113+E117+E157+E161+E145+E149+E153+E121+E93+E165+E169+E180+E184+E105+E133+E15+E47+E53+E57+E61+E31+E27+E35+E125+E129+E137)</f>
        <v>183</v>
      </c>
      <c r="F5" s="48">
        <f t="shared" si="3"/>
        <v>92</v>
      </c>
      <c r="G5" s="48">
        <f t="shared" si="3"/>
        <v>21</v>
      </c>
      <c r="H5" s="398">
        <f t="shared" si="3"/>
        <v>55</v>
      </c>
      <c r="I5" s="790">
        <f t="shared" si="3"/>
        <v>69.5</v>
      </c>
      <c r="J5" s="398">
        <f t="shared" si="3"/>
        <v>225.5</v>
      </c>
      <c r="K5" s="398">
        <f t="shared" si="3"/>
        <v>178.5</v>
      </c>
      <c r="L5" s="398">
        <f t="shared" si="3"/>
        <v>144</v>
      </c>
      <c r="M5" s="399">
        <f t="shared" si="3"/>
        <v>94</v>
      </c>
      <c r="N5" s="399">
        <f t="shared" si="3"/>
        <v>136</v>
      </c>
      <c r="O5" s="400">
        <f t="shared" si="3"/>
        <v>222</v>
      </c>
      <c r="P5" s="399">
        <f t="shared" si="3"/>
        <v>188</v>
      </c>
      <c r="Q5" s="399">
        <f t="shared" si="3"/>
        <v>127</v>
      </c>
      <c r="R5" s="399">
        <f t="shared" si="3"/>
        <v>102</v>
      </c>
      <c r="S5" s="399">
        <f t="shared" si="3"/>
        <v>38</v>
      </c>
      <c r="T5" s="400">
        <f t="shared" si="3"/>
        <v>38</v>
      </c>
      <c r="U5" s="399">
        <f t="shared" si="3"/>
        <v>30</v>
      </c>
      <c r="V5" s="791">
        <f t="shared" si="3"/>
        <v>33</v>
      </c>
      <c r="W5" s="313"/>
      <c r="X5" s="315"/>
      <c r="Y5" s="830">
        <f t="shared" si="1"/>
        <v>1976.5</v>
      </c>
      <c r="Z5" s="830">
        <f t="shared" si="2"/>
        <v>0</v>
      </c>
    </row>
    <row r="6" spans="1:26" ht="15" customHeight="1" x14ac:dyDescent="0.2">
      <c r="A6" s="935"/>
      <c r="B6" s="32"/>
      <c r="C6" s="32" t="s">
        <v>118</v>
      </c>
      <c r="D6" s="124">
        <f>SUM(D4:D5)</f>
        <v>7177</v>
      </c>
      <c r="E6" s="38">
        <f t="shared" ref="E6:V6" si="4">SUM(E4:E5)</f>
        <v>284</v>
      </c>
      <c r="F6" s="38">
        <f t="shared" si="4"/>
        <v>329</v>
      </c>
      <c r="G6" s="38">
        <f t="shared" si="4"/>
        <v>200</v>
      </c>
      <c r="H6" s="34">
        <f t="shared" si="4"/>
        <v>152</v>
      </c>
      <c r="I6" s="35">
        <f t="shared" si="4"/>
        <v>384</v>
      </c>
      <c r="J6" s="34">
        <f t="shared" si="4"/>
        <v>714</v>
      </c>
      <c r="K6" s="34">
        <f t="shared" si="4"/>
        <v>684</v>
      </c>
      <c r="L6" s="34">
        <f t="shared" si="4"/>
        <v>579</v>
      </c>
      <c r="M6" s="33">
        <f t="shared" si="4"/>
        <v>366</v>
      </c>
      <c r="N6" s="33">
        <f t="shared" si="4"/>
        <v>480</v>
      </c>
      <c r="O6" s="819">
        <f t="shared" si="4"/>
        <v>722</v>
      </c>
      <c r="P6" s="33">
        <f t="shared" si="4"/>
        <v>632</v>
      </c>
      <c r="Q6" s="33">
        <f t="shared" si="4"/>
        <v>476</v>
      </c>
      <c r="R6" s="33">
        <f t="shared" si="4"/>
        <v>396</v>
      </c>
      <c r="S6" s="33">
        <f t="shared" si="4"/>
        <v>208</v>
      </c>
      <c r="T6" s="819">
        <f t="shared" si="4"/>
        <v>209</v>
      </c>
      <c r="U6" s="33">
        <f t="shared" si="4"/>
        <v>181</v>
      </c>
      <c r="V6" s="426">
        <f t="shared" si="4"/>
        <v>181</v>
      </c>
      <c r="W6" s="33"/>
      <c r="X6" s="36"/>
      <c r="Y6" s="830">
        <f t="shared" si="1"/>
        <v>7177</v>
      </c>
      <c r="Z6" s="830">
        <f t="shared" si="2"/>
        <v>0</v>
      </c>
    </row>
    <row r="7" spans="1:26" ht="15" customHeight="1" x14ac:dyDescent="0.2">
      <c r="A7" s="935"/>
      <c r="B7" s="20"/>
      <c r="C7" s="20" t="s">
        <v>26</v>
      </c>
      <c r="D7" s="37"/>
      <c r="E7" s="38">
        <v>284</v>
      </c>
      <c r="F7" s="38">
        <f t="shared" ref="F7" si="5">SUM(F6+E7)</f>
        <v>613</v>
      </c>
      <c r="G7" s="38">
        <f>SUM(G6+F7)</f>
        <v>813</v>
      </c>
      <c r="H7" s="39">
        <f>SUM(G7+H6)</f>
        <v>965</v>
      </c>
      <c r="I7" s="40">
        <f t="shared" ref="I7:N7" si="6">SUM(I6+H7)</f>
        <v>1349</v>
      </c>
      <c r="J7" s="39">
        <f t="shared" si="6"/>
        <v>2063</v>
      </c>
      <c r="K7" s="39">
        <f t="shared" si="6"/>
        <v>2747</v>
      </c>
      <c r="L7" s="39">
        <f t="shared" si="6"/>
        <v>3326</v>
      </c>
      <c r="M7" s="41">
        <f t="shared" si="6"/>
        <v>3692</v>
      </c>
      <c r="N7" s="41">
        <f t="shared" si="6"/>
        <v>4172</v>
      </c>
      <c r="O7" s="42">
        <f>SUM(O6+N7)</f>
        <v>4894</v>
      </c>
      <c r="P7" s="41">
        <f>SUM(P6+O7)</f>
        <v>5526</v>
      </c>
      <c r="Q7" s="41">
        <f>SUM(Q6+P7)</f>
        <v>6002</v>
      </c>
      <c r="R7" s="41">
        <f>SUM(R6+Q7)</f>
        <v>6398</v>
      </c>
      <c r="S7" s="43">
        <f>SUM(S6+R7)</f>
        <v>6606</v>
      </c>
      <c r="T7" s="44">
        <f t="shared" ref="T7:V7" si="7">SUM(T6+S7)</f>
        <v>6815</v>
      </c>
      <c r="U7" s="44">
        <f t="shared" si="7"/>
        <v>6996</v>
      </c>
      <c r="V7" s="427">
        <f t="shared" si="7"/>
        <v>7177</v>
      </c>
      <c r="W7" s="44"/>
      <c r="X7" s="46"/>
      <c r="Y7" s="830">
        <f t="shared" si="1"/>
        <v>70438</v>
      </c>
      <c r="Z7" s="830">
        <f t="shared" si="2"/>
        <v>70438</v>
      </c>
    </row>
    <row r="8" spans="1:26" ht="15" customHeight="1" x14ac:dyDescent="0.2">
      <c r="A8" s="29"/>
      <c r="B8" s="20"/>
      <c r="C8" s="20"/>
      <c r="D8" s="37"/>
      <c r="E8" s="53"/>
      <c r="F8" s="97"/>
      <c r="G8" s="949"/>
      <c r="H8" s="54"/>
      <c r="I8" s="40"/>
      <c r="J8" s="39"/>
      <c r="K8" s="54"/>
      <c r="L8" s="54"/>
      <c r="M8" s="55"/>
      <c r="N8" s="41"/>
      <c r="O8" s="42"/>
      <c r="P8" s="41"/>
      <c r="Q8" s="41"/>
      <c r="R8" s="41"/>
      <c r="S8" s="43"/>
      <c r="V8" s="428"/>
      <c r="X8" s="10"/>
      <c r="Y8" s="830">
        <f t="shared" si="1"/>
        <v>0</v>
      </c>
      <c r="Z8" s="830">
        <f t="shared" si="2"/>
        <v>0</v>
      </c>
    </row>
    <row r="9" spans="1:26" ht="15" customHeight="1" x14ac:dyDescent="0.2">
      <c r="A9" s="145" t="s">
        <v>47</v>
      </c>
      <c r="B9" s="145" t="s">
        <v>313</v>
      </c>
      <c r="C9" s="126" t="s">
        <v>337</v>
      </c>
      <c r="D9" s="22">
        <f>SUM(E9:H9)</f>
        <v>299</v>
      </c>
      <c r="E9" s="131">
        <v>59</v>
      </c>
      <c r="F9" s="127">
        <f>SUM(F10:F11)</f>
        <v>147</v>
      </c>
      <c r="G9" s="950">
        <f>SUM(G10:G11)</f>
        <v>93</v>
      </c>
      <c r="H9" s="785"/>
      <c r="I9" s="25"/>
      <c r="J9" s="24"/>
      <c r="K9" s="24"/>
      <c r="L9" s="24"/>
      <c r="M9" s="125"/>
      <c r="N9" s="128"/>
      <c r="O9" s="125"/>
      <c r="P9" s="125"/>
      <c r="Q9" s="125"/>
      <c r="R9" s="125"/>
      <c r="S9" s="128"/>
      <c r="T9" s="132"/>
      <c r="U9" s="132"/>
      <c r="V9" s="429"/>
      <c r="W9" s="132"/>
      <c r="X9" s="133"/>
      <c r="Y9" s="830">
        <f t="shared" si="1"/>
        <v>299</v>
      </c>
      <c r="Z9" s="830">
        <f t="shared" si="2"/>
        <v>0</v>
      </c>
    </row>
    <row r="10" spans="1:26" ht="15" customHeight="1" x14ac:dyDescent="0.2">
      <c r="A10" s="81"/>
      <c r="B10" s="81"/>
      <c r="C10" s="81" t="s">
        <v>156</v>
      </c>
      <c r="D10" s="63">
        <f>SUM(E10:H10)</f>
        <v>178</v>
      </c>
      <c r="E10" s="64">
        <f t="shared" ref="E10" si="8">SUM(E9-E11)</f>
        <v>11</v>
      </c>
      <c r="F10" s="69">
        <v>95</v>
      </c>
      <c r="G10" s="951">
        <v>72</v>
      </c>
      <c r="H10" s="786"/>
      <c r="I10" s="70"/>
      <c r="J10" s="65"/>
      <c r="K10" s="39"/>
      <c r="L10" s="39"/>
      <c r="M10" s="53"/>
      <c r="N10" s="53"/>
      <c r="O10" s="57"/>
      <c r="P10" s="53"/>
      <c r="Q10" s="53"/>
      <c r="R10" s="53"/>
      <c r="S10" s="58"/>
      <c r="T10" s="97"/>
      <c r="U10" s="97"/>
      <c r="V10" s="430"/>
      <c r="W10" s="97"/>
      <c r="X10" s="58"/>
      <c r="Y10" s="830">
        <f t="shared" si="1"/>
        <v>178</v>
      </c>
      <c r="Z10" s="830">
        <f t="shared" si="2"/>
        <v>0</v>
      </c>
    </row>
    <row r="11" spans="1:26" ht="15" customHeight="1" x14ac:dyDescent="0.2">
      <c r="A11" s="81"/>
      <c r="B11" s="81"/>
      <c r="C11" s="81" t="s">
        <v>157</v>
      </c>
      <c r="D11" s="63">
        <f>SUM(E11:G11)</f>
        <v>121</v>
      </c>
      <c r="E11" s="64">
        <v>48</v>
      </c>
      <c r="F11" s="69">
        <v>52</v>
      </c>
      <c r="G11" s="951">
        <v>21</v>
      </c>
      <c r="H11" s="787"/>
      <c r="I11" s="62"/>
      <c r="J11" s="39"/>
      <c r="K11" s="39"/>
      <c r="L11" s="39"/>
      <c r="M11" s="53"/>
      <c r="N11" s="53"/>
      <c r="O11" s="57"/>
      <c r="P11" s="53"/>
      <c r="Q11" s="53"/>
      <c r="R11" s="53"/>
      <c r="S11" s="58"/>
      <c r="T11" s="97"/>
      <c r="U11" s="97"/>
      <c r="V11" s="430"/>
      <c r="W11" s="97"/>
      <c r="X11" s="58"/>
      <c r="Y11" s="830">
        <f t="shared" si="1"/>
        <v>121</v>
      </c>
      <c r="Z11" s="830">
        <f t="shared" si="2"/>
        <v>0</v>
      </c>
    </row>
    <row r="12" spans="1:26" ht="15" customHeight="1" x14ac:dyDescent="0.2">
      <c r="A12" s="109"/>
      <c r="B12" s="109"/>
      <c r="C12" s="109"/>
      <c r="D12" s="63"/>
      <c r="E12" s="69"/>
      <c r="F12" s="69"/>
      <c r="G12" s="579"/>
      <c r="H12" s="787"/>
      <c r="I12" s="62"/>
      <c r="J12" s="39"/>
      <c r="K12" s="39"/>
      <c r="L12" s="39"/>
      <c r="M12" s="53"/>
      <c r="N12" s="58"/>
      <c r="O12" s="53"/>
      <c r="P12" s="53"/>
      <c r="Q12" s="53"/>
      <c r="R12" s="53"/>
      <c r="S12" s="58"/>
      <c r="T12" s="97"/>
      <c r="U12" s="97"/>
      <c r="V12" s="430"/>
      <c r="W12" s="97"/>
      <c r="X12" s="58"/>
      <c r="Y12" s="830">
        <f t="shared" si="1"/>
        <v>0</v>
      </c>
      <c r="Z12" s="830">
        <f t="shared" si="2"/>
        <v>0</v>
      </c>
    </row>
    <row r="13" spans="1:26" ht="15" customHeight="1" x14ac:dyDescent="0.2">
      <c r="A13" s="109" t="s">
        <v>47</v>
      </c>
      <c r="B13" s="109" t="s">
        <v>314</v>
      </c>
      <c r="C13" s="793" t="s">
        <v>385</v>
      </c>
      <c r="D13" s="61">
        <v>55</v>
      </c>
      <c r="E13" s="69"/>
      <c r="F13" s="69"/>
      <c r="G13" s="579"/>
      <c r="H13" s="787">
        <v>55</v>
      </c>
      <c r="I13" s="62"/>
      <c r="J13" s="39"/>
      <c r="K13" s="39"/>
      <c r="L13" s="39"/>
      <c r="M13" s="53"/>
      <c r="N13" s="58"/>
      <c r="O13" s="53"/>
      <c r="P13" s="53"/>
      <c r="Q13" s="53"/>
      <c r="R13" s="53"/>
      <c r="S13" s="58"/>
      <c r="T13" s="97"/>
      <c r="U13" s="97"/>
      <c r="V13" s="430"/>
      <c r="W13" s="97"/>
      <c r="X13" s="58"/>
      <c r="Y13" s="830">
        <f t="shared" si="1"/>
        <v>55</v>
      </c>
      <c r="Z13" s="830">
        <f t="shared" si="2"/>
        <v>0</v>
      </c>
    </row>
    <row r="14" spans="1:26" ht="15" customHeight="1" x14ac:dyDescent="0.2">
      <c r="A14" s="109"/>
      <c r="B14" s="109"/>
      <c r="C14" s="109" t="s">
        <v>315</v>
      </c>
      <c r="D14" s="63">
        <v>0</v>
      </c>
      <c r="E14" s="69"/>
      <c r="F14" s="69"/>
      <c r="G14" s="579"/>
      <c r="H14" s="786">
        <v>0</v>
      </c>
      <c r="I14" s="70"/>
      <c r="J14" s="39"/>
      <c r="K14" s="39"/>
      <c r="L14" s="65"/>
      <c r="M14" s="53"/>
      <c r="N14" s="58"/>
      <c r="O14" s="53"/>
      <c r="P14" s="53"/>
      <c r="Q14" s="53"/>
      <c r="R14" s="53"/>
      <c r="S14" s="58"/>
      <c r="T14" s="97"/>
      <c r="U14" s="97"/>
      <c r="V14" s="430"/>
      <c r="W14" s="97"/>
      <c r="X14" s="58"/>
      <c r="Y14" s="830">
        <f t="shared" si="1"/>
        <v>0</v>
      </c>
      <c r="Z14" s="830">
        <f t="shared" si="2"/>
        <v>0</v>
      </c>
    </row>
    <row r="15" spans="1:26" ht="15" customHeight="1" x14ac:dyDescent="0.2">
      <c r="A15" s="109"/>
      <c r="B15" s="109"/>
      <c r="C15" s="109" t="s">
        <v>316</v>
      </c>
      <c r="D15" s="63">
        <v>55</v>
      </c>
      <c r="E15" s="69"/>
      <c r="F15" s="69"/>
      <c r="G15" s="579"/>
      <c r="H15" s="786">
        <v>55</v>
      </c>
      <c r="I15" s="70"/>
      <c r="J15" s="39"/>
      <c r="K15" s="39"/>
      <c r="L15" s="65"/>
      <c r="M15" s="53"/>
      <c r="N15" s="58"/>
      <c r="O15" s="53"/>
      <c r="P15" s="53"/>
      <c r="Q15" s="53"/>
      <c r="R15" s="53"/>
      <c r="S15" s="58"/>
      <c r="T15" s="97"/>
      <c r="U15" s="97"/>
      <c r="V15" s="430"/>
      <c r="W15" s="97"/>
      <c r="X15" s="58"/>
      <c r="Y15" s="830">
        <f t="shared" si="1"/>
        <v>55</v>
      </c>
      <c r="Z15" s="830">
        <f t="shared" si="2"/>
        <v>0</v>
      </c>
    </row>
    <row r="16" spans="1:26" ht="15" customHeight="1" x14ac:dyDescent="0.2">
      <c r="A16" s="109"/>
      <c r="B16" s="109"/>
      <c r="C16" s="109"/>
      <c r="D16" s="63"/>
      <c r="E16" s="69"/>
      <c r="F16" s="69"/>
      <c r="G16" s="579"/>
      <c r="H16" s="787"/>
      <c r="I16" s="62"/>
      <c r="J16" s="39"/>
      <c r="K16" s="39"/>
      <c r="L16" s="39"/>
      <c r="M16" s="53"/>
      <c r="N16" s="58"/>
      <c r="O16" s="53"/>
      <c r="P16" s="53"/>
      <c r="Q16" s="53"/>
      <c r="R16" s="53"/>
      <c r="S16" s="58"/>
      <c r="T16" s="97"/>
      <c r="U16" s="97"/>
      <c r="V16" s="430"/>
      <c r="W16" s="97"/>
      <c r="X16" s="58"/>
      <c r="Y16" s="830">
        <f t="shared" si="1"/>
        <v>0</v>
      </c>
      <c r="Z16" s="830">
        <f t="shared" si="2"/>
        <v>0</v>
      </c>
    </row>
    <row r="17" spans="1:26" ht="15" customHeight="1" x14ac:dyDescent="0.2">
      <c r="A17" s="109" t="s">
        <v>47</v>
      </c>
      <c r="B17" s="109" t="s">
        <v>312</v>
      </c>
      <c r="C17" s="793" t="s">
        <v>612</v>
      </c>
      <c r="D17" s="61">
        <v>26</v>
      </c>
      <c r="E17" s="69"/>
      <c r="F17" s="69"/>
      <c r="G17" s="579"/>
      <c r="H17" s="787">
        <v>6</v>
      </c>
      <c r="I17" s="62">
        <v>20</v>
      </c>
      <c r="J17" s="39"/>
      <c r="K17" s="39"/>
      <c r="L17" s="39"/>
      <c r="M17" s="53"/>
      <c r="N17" s="58"/>
      <c r="O17" s="53"/>
      <c r="P17" s="51"/>
      <c r="Q17" s="53"/>
      <c r="R17" s="53"/>
      <c r="S17" s="58"/>
      <c r="T17" s="97"/>
      <c r="U17" s="97"/>
      <c r="V17" s="430"/>
      <c r="W17" s="97"/>
      <c r="X17" s="58"/>
      <c r="Y17" s="830">
        <f t="shared" si="1"/>
        <v>26</v>
      </c>
      <c r="Z17" s="830">
        <f t="shared" si="2"/>
        <v>0</v>
      </c>
    </row>
    <row r="18" spans="1:26" ht="15" customHeight="1" x14ac:dyDescent="0.2">
      <c r="A18" s="109"/>
      <c r="B18" s="109"/>
      <c r="C18" s="109" t="s">
        <v>317</v>
      </c>
      <c r="D18" s="63">
        <v>26</v>
      </c>
      <c r="E18" s="69"/>
      <c r="F18" s="69"/>
      <c r="G18" s="579"/>
      <c r="H18" s="786">
        <v>6</v>
      </c>
      <c r="I18" s="70">
        <v>20</v>
      </c>
      <c r="J18" s="65"/>
      <c r="K18" s="39"/>
      <c r="L18" s="39"/>
      <c r="M18" s="53"/>
      <c r="N18" s="58"/>
      <c r="O18" s="53"/>
      <c r="P18" s="53"/>
      <c r="Q18" s="53"/>
      <c r="R18" s="53"/>
      <c r="S18" s="58"/>
      <c r="T18" s="97"/>
      <c r="U18" s="97"/>
      <c r="V18" s="430"/>
      <c r="W18" s="97"/>
      <c r="X18" s="58"/>
      <c r="Y18" s="830">
        <f t="shared" si="1"/>
        <v>26</v>
      </c>
      <c r="Z18" s="830">
        <f t="shared" si="2"/>
        <v>0</v>
      </c>
    </row>
    <row r="19" spans="1:26" ht="15" customHeight="1" x14ac:dyDescent="0.2">
      <c r="A19" s="109"/>
      <c r="B19" s="109"/>
      <c r="C19" s="109" t="s">
        <v>318</v>
      </c>
      <c r="D19" s="63">
        <v>0</v>
      </c>
      <c r="E19" s="69"/>
      <c r="F19" s="69"/>
      <c r="G19" s="579"/>
      <c r="H19" s="786">
        <v>0</v>
      </c>
      <c r="I19" s="70">
        <v>0</v>
      </c>
      <c r="J19" s="39"/>
      <c r="K19" s="39"/>
      <c r="L19" s="39"/>
      <c r="M19" s="53"/>
      <c r="N19" s="58"/>
      <c r="O19" s="53"/>
      <c r="P19" s="53"/>
      <c r="Q19" s="53"/>
      <c r="R19" s="53"/>
      <c r="S19" s="58"/>
      <c r="T19" s="97"/>
      <c r="U19" s="97"/>
      <c r="V19" s="430"/>
      <c r="W19" s="97"/>
      <c r="X19" s="58"/>
      <c r="Y19" s="830">
        <f t="shared" si="1"/>
        <v>0</v>
      </c>
      <c r="Z19" s="830">
        <f t="shared" si="2"/>
        <v>0</v>
      </c>
    </row>
    <row r="20" spans="1:26" ht="15" customHeight="1" x14ac:dyDescent="0.2">
      <c r="A20" s="109"/>
      <c r="B20" s="109"/>
      <c r="C20" s="109"/>
      <c r="D20" s="63"/>
      <c r="E20" s="69"/>
      <c r="F20" s="69"/>
      <c r="G20" s="579"/>
      <c r="H20" s="787"/>
      <c r="I20" s="62"/>
      <c r="J20" s="39"/>
      <c r="K20" s="39"/>
      <c r="L20" s="39"/>
      <c r="M20" s="53"/>
      <c r="N20" s="58"/>
      <c r="O20" s="53"/>
      <c r="P20" s="53"/>
      <c r="Q20" s="53"/>
      <c r="R20" s="53"/>
      <c r="S20" s="58"/>
      <c r="T20" s="97"/>
      <c r="U20" s="97"/>
      <c r="V20" s="430"/>
      <c r="W20" s="97"/>
      <c r="X20" s="58"/>
      <c r="Y20" s="830">
        <f t="shared" si="1"/>
        <v>0</v>
      </c>
      <c r="Z20" s="830">
        <f t="shared" si="2"/>
        <v>0</v>
      </c>
    </row>
    <row r="21" spans="1:26" ht="15" customHeight="1" x14ac:dyDescent="0.2">
      <c r="A21" s="109" t="s">
        <v>47</v>
      </c>
      <c r="B21" s="109" t="s">
        <v>584</v>
      </c>
      <c r="C21" s="793" t="s">
        <v>585</v>
      </c>
      <c r="D21" s="61">
        <v>38</v>
      </c>
      <c r="E21" s="69"/>
      <c r="F21" s="69"/>
      <c r="G21" s="579"/>
      <c r="H21" s="787">
        <v>6</v>
      </c>
      <c r="I21" s="62">
        <v>32</v>
      </c>
      <c r="J21" s="39"/>
      <c r="K21" s="39"/>
      <c r="L21" s="65"/>
      <c r="M21" s="53"/>
      <c r="N21" s="58"/>
      <c r="O21" s="53"/>
      <c r="P21" s="53"/>
      <c r="Q21" s="53"/>
      <c r="R21" s="53"/>
      <c r="S21" s="58"/>
      <c r="T21" s="97"/>
      <c r="U21" s="97"/>
      <c r="V21" s="430"/>
      <c r="W21" s="97"/>
      <c r="X21" s="58"/>
      <c r="Y21" s="830">
        <f t="shared" si="1"/>
        <v>38</v>
      </c>
      <c r="Z21" s="830">
        <f t="shared" si="2"/>
        <v>0</v>
      </c>
    </row>
    <row r="22" spans="1:26" ht="15" customHeight="1" x14ac:dyDescent="0.2">
      <c r="A22" s="109"/>
      <c r="B22" s="109"/>
      <c r="C22" s="109" t="s">
        <v>586</v>
      </c>
      <c r="D22" s="63">
        <v>38</v>
      </c>
      <c r="E22" s="69"/>
      <c r="F22" s="69"/>
      <c r="G22" s="579"/>
      <c r="H22" s="786">
        <v>6</v>
      </c>
      <c r="I22" s="70">
        <v>32</v>
      </c>
      <c r="J22" s="65"/>
      <c r="K22" s="65"/>
      <c r="L22" s="65"/>
      <c r="M22" s="53"/>
      <c r="N22" s="58"/>
      <c r="O22" s="53"/>
      <c r="P22" s="53"/>
      <c r="Q22" s="53"/>
      <c r="R22" s="53"/>
      <c r="S22" s="58"/>
      <c r="T22" s="97"/>
      <c r="U22" s="97"/>
      <c r="V22" s="430"/>
      <c r="W22" s="97"/>
      <c r="X22" s="58"/>
      <c r="Y22" s="830">
        <f t="shared" si="1"/>
        <v>38</v>
      </c>
      <c r="Z22" s="830">
        <f t="shared" si="2"/>
        <v>0</v>
      </c>
    </row>
    <row r="23" spans="1:26" ht="15" customHeight="1" x14ac:dyDescent="0.2">
      <c r="A23" s="109"/>
      <c r="B23" s="109"/>
      <c r="C23" s="109" t="s">
        <v>587</v>
      </c>
      <c r="D23" s="63">
        <v>0</v>
      </c>
      <c r="E23" s="69"/>
      <c r="F23" s="69"/>
      <c r="G23" s="579"/>
      <c r="H23" s="786">
        <v>0</v>
      </c>
      <c r="I23" s="70">
        <v>0</v>
      </c>
      <c r="J23" s="65"/>
      <c r="K23" s="65"/>
      <c r="L23" s="65"/>
      <c r="M23" s="53"/>
      <c r="N23" s="58"/>
      <c r="O23" s="53"/>
      <c r="P23" s="53"/>
      <c r="Q23" s="53"/>
      <c r="R23" s="53"/>
      <c r="S23" s="58"/>
      <c r="T23" s="97"/>
      <c r="U23" s="97"/>
      <c r="V23" s="430"/>
      <c r="W23" s="97"/>
      <c r="X23" s="58"/>
      <c r="Y23" s="830">
        <f t="shared" si="1"/>
        <v>0</v>
      </c>
      <c r="Z23" s="830">
        <f t="shared" si="2"/>
        <v>0</v>
      </c>
    </row>
    <row r="24" spans="1:26" ht="15" customHeight="1" x14ac:dyDescent="0.2">
      <c r="A24" s="109"/>
      <c r="B24" s="109"/>
      <c r="C24" s="109"/>
      <c r="D24" s="63"/>
      <c r="E24" s="69"/>
      <c r="F24" s="69"/>
      <c r="G24" s="579"/>
      <c r="H24" s="787"/>
      <c r="I24" s="62"/>
      <c r="J24" s="39"/>
      <c r="K24" s="39"/>
      <c r="L24" s="39"/>
      <c r="M24" s="53"/>
      <c r="N24" s="58"/>
      <c r="O24" s="53"/>
      <c r="P24" s="53"/>
      <c r="Q24" s="53"/>
      <c r="R24" s="53"/>
      <c r="S24" s="58"/>
      <c r="T24" s="97"/>
      <c r="U24" s="97"/>
      <c r="V24" s="430"/>
      <c r="W24" s="97"/>
      <c r="X24" s="58"/>
      <c r="Y24" s="830">
        <f t="shared" si="1"/>
        <v>0</v>
      </c>
      <c r="Z24" s="830">
        <f t="shared" si="2"/>
        <v>0</v>
      </c>
    </row>
    <row r="25" spans="1:26" ht="15" customHeight="1" x14ac:dyDescent="0.2">
      <c r="A25" s="109" t="s">
        <v>47</v>
      </c>
      <c r="B25" s="109" t="s">
        <v>427</v>
      </c>
      <c r="C25" s="109" t="s">
        <v>428</v>
      </c>
      <c r="D25" s="61">
        <v>259</v>
      </c>
      <c r="E25" s="69"/>
      <c r="F25" s="69"/>
      <c r="G25" s="579"/>
      <c r="H25" s="786"/>
      <c r="I25" s="62">
        <f>SUM(I26:I27)</f>
        <v>86</v>
      </c>
      <c r="J25" s="334">
        <f t="shared" ref="J25:K25" si="9">SUM(J26:J27)</f>
        <v>86</v>
      </c>
      <c r="K25" s="39">
        <f t="shared" si="9"/>
        <v>87</v>
      </c>
      <c r="L25" s="65"/>
      <c r="M25" s="53"/>
      <c r="N25" s="58"/>
      <c r="O25" s="53"/>
      <c r="P25" s="53"/>
      <c r="Q25" s="53"/>
      <c r="R25" s="53"/>
      <c r="S25" s="58"/>
      <c r="T25" s="97"/>
      <c r="U25" s="97"/>
      <c r="V25" s="430"/>
      <c r="W25" s="97"/>
      <c r="X25" s="58"/>
      <c r="Y25" s="830">
        <f t="shared" si="1"/>
        <v>259</v>
      </c>
      <c r="Z25" s="830">
        <f t="shared" si="2"/>
        <v>0</v>
      </c>
    </row>
    <row r="26" spans="1:26" ht="15" customHeight="1" x14ac:dyDescent="0.2">
      <c r="A26" s="109"/>
      <c r="B26" s="109"/>
      <c r="C26" s="109" t="s">
        <v>429</v>
      </c>
      <c r="D26" s="63">
        <v>197</v>
      </c>
      <c r="E26" s="69"/>
      <c r="F26" s="69"/>
      <c r="G26" s="579"/>
      <c r="H26" s="786"/>
      <c r="I26" s="70">
        <v>65</v>
      </c>
      <c r="J26" s="65">
        <v>65</v>
      </c>
      <c r="K26" s="65">
        <v>67</v>
      </c>
      <c r="L26" s="65"/>
      <c r="M26" s="53"/>
      <c r="N26" s="58"/>
      <c r="O26" s="53"/>
      <c r="P26" s="53"/>
      <c r="Q26" s="53"/>
      <c r="R26" s="53"/>
      <c r="S26" s="58"/>
      <c r="T26" s="97"/>
      <c r="U26" s="97"/>
      <c r="V26" s="430"/>
      <c r="W26" s="97"/>
      <c r="X26" s="58"/>
      <c r="Y26" s="830">
        <f t="shared" si="1"/>
        <v>197</v>
      </c>
      <c r="Z26" s="830">
        <f t="shared" si="2"/>
        <v>0</v>
      </c>
    </row>
    <row r="27" spans="1:26" ht="15" customHeight="1" x14ac:dyDescent="0.2">
      <c r="A27" s="109"/>
      <c r="B27" s="109"/>
      <c r="C27" s="109" t="s">
        <v>430</v>
      </c>
      <c r="D27" s="63">
        <v>62</v>
      </c>
      <c r="E27" s="69"/>
      <c r="F27" s="69"/>
      <c r="G27" s="579"/>
      <c r="H27" s="786"/>
      <c r="I27" s="70">
        <v>21</v>
      </c>
      <c r="J27" s="65">
        <v>21</v>
      </c>
      <c r="K27" s="65">
        <v>20</v>
      </c>
      <c r="L27" s="65"/>
      <c r="M27" s="53"/>
      <c r="N27" s="58"/>
      <c r="O27" s="53"/>
      <c r="P27" s="53"/>
      <c r="Q27" s="53"/>
      <c r="R27" s="53"/>
      <c r="S27" s="58"/>
      <c r="T27" s="97"/>
      <c r="U27" s="97"/>
      <c r="V27" s="430"/>
      <c r="W27" s="97"/>
      <c r="X27" s="58"/>
      <c r="Y27" s="830">
        <f t="shared" si="1"/>
        <v>62</v>
      </c>
      <c r="Z27" s="830">
        <f t="shared" si="2"/>
        <v>0</v>
      </c>
    </row>
    <row r="28" spans="1:26" ht="15" customHeight="1" x14ac:dyDescent="0.2">
      <c r="A28" s="109"/>
      <c r="B28" s="109"/>
      <c r="C28" s="109"/>
      <c r="D28" s="63"/>
      <c r="E28" s="69"/>
      <c r="F28" s="69"/>
      <c r="G28" s="579"/>
      <c r="H28" s="786"/>
      <c r="I28" s="70"/>
      <c r="J28" s="39"/>
      <c r="K28" s="39"/>
      <c r="L28" s="65"/>
      <c r="M28" s="53"/>
      <c r="N28" s="58"/>
      <c r="O28" s="53"/>
      <c r="P28" s="53"/>
      <c r="Q28" s="53"/>
      <c r="R28" s="53"/>
      <c r="S28" s="58"/>
      <c r="T28" s="97"/>
      <c r="U28" s="97"/>
      <c r="V28" s="430"/>
      <c r="W28" s="97"/>
      <c r="X28" s="58"/>
      <c r="Y28" s="830">
        <f t="shared" si="1"/>
        <v>0</v>
      </c>
      <c r="Z28" s="830">
        <f t="shared" si="2"/>
        <v>0</v>
      </c>
    </row>
    <row r="29" spans="1:26" ht="15" customHeight="1" x14ac:dyDescent="0.2">
      <c r="A29" s="109" t="s">
        <v>47</v>
      </c>
      <c r="B29" s="109" t="s">
        <v>313</v>
      </c>
      <c r="C29" s="793" t="s">
        <v>588</v>
      </c>
      <c r="D29" s="61">
        <v>11</v>
      </c>
      <c r="E29" s="69"/>
      <c r="F29" s="69"/>
      <c r="G29" s="579"/>
      <c r="H29" s="786"/>
      <c r="I29" s="62"/>
      <c r="J29" s="39">
        <v>11</v>
      </c>
      <c r="K29" s="72"/>
      <c r="L29" s="115"/>
      <c r="M29" s="53"/>
      <c r="N29" s="58"/>
      <c r="O29" s="53"/>
      <c r="P29" s="53"/>
      <c r="Q29" s="53"/>
      <c r="R29" s="53"/>
      <c r="S29" s="58"/>
      <c r="T29" s="97"/>
      <c r="U29" s="97"/>
      <c r="V29" s="430"/>
      <c r="W29" s="97"/>
      <c r="X29" s="58"/>
      <c r="Y29" s="830">
        <f t="shared" si="1"/>
        <v>11</v>
      </c>
      <c r="Z29" s="830">
        <f t="shared" si="2"/>
        <v>0</v>
      </c>
    </row>
    <row r="30" spans="1:26" ht="15" customHeight="1" x14ac:dyDescent="0.2">
      <c r="A30" s="109"/>
      <c r="B30" s="109"/>
      <c r="C30" s="829" t="s">
        <v>384</v>
      </c>
      <c r="D30" s="63">
        <v>11</v>
      </c>
      <c r="E30" s="69"/>
      <c r="F30" s="69"/>
      <c r="G30" s="579"/>
      <c r="H30" s="786"/>
      <c r="I30" s="70"/>
      <c r="J30" s="65">
        <v>11</v>
      </c>
      <c r="K30" s="72"/>
      <c r="L30" s="115"/>
      <c r="M30" s="53"/>
      <c r="N30" s="58"/>
      <c r="O30" s="53"/>
      <c r="P30" s="53"/>
      <c r="Q30" s="53"/>
      <c r="R30" s="53"/>
      <c r="S30" s="58"/>
      <c r="T30" s="97"/>
      <c r="U30" s="97"/>
      <c r="V30" s="430"/>
      <c r="W30" s="97"/>
      <c r="X30" s="58"/>
      <c r="Y30" s="830">
        <f t="shared" si="1"/>
        <v>11</v>
      </c>
      <c r="Z30" s="830">
        <f t="shared" si="2"/>
        <v>0</v>
      </c>
    </row>
    <row r="31" spans="1:26" ht="15" customHeight="1" x14ac:dyDescent="0.2">
      <c r="A31" s="109"/>
      <c r="B31" s="109"/>
      <c r="C31" s="829" t="s">
        <v>386</v>
      </c>
      <c r="D31" s="63">
        <v>0</v>
      </c>
      <c r="E31" s="69"/>
      <c r="F31" s="69"/>
      <c r="G31" s="579"/>
      <c r="H31" s="786"/>
      <c r="I31" s="70"/>
      <c r="J31" s="65">
        <v>0</v>
      </c>
      <c r="K31" s="72"/>
      <c r="L31" s="115"/>
      <c r="M31" s="53"/>
      <c r="N31" s="58"/>
      <c r="O31" s="53"/>
      <c r="P31" s="53"/>
      <c r="Q31" s="53"/>
      <c r="R31" s="53"/>
      <c r="S31" s="58"/>
      <c r="T31" s="97"/>
      <c r="U31" s="97"/>
      <c r="V31" s="430"/>
      <c r="W31" s="97"/>
      <c r="X31" s="58"/>
      <c r="Y31" s="830">
        <f t="shared" si="1"/>
        <v>0</v>
      </c>
      <c r="Z31" s="830">
        <f t="shared" si="2"/>
        <v>0</v>
      </c>
    </row>
    <row r="32" spans="1:26" ht="15" customHeight="1" x14ac:dyDescent="0.2">
      <c r="A32" s="109"/>
      <c r="B32" s="109"/>
      <c r="C32" s="109"/>
      <c r="D32" s="63"/>
      <c r="E32" s="69"/>
      <c r="F32" s="69"/>
      <c r="G32" s="579"/>
      <c r="H32" s="786"/>
      <c r="I32" s="70"/>
      <c r="J32" s="39"/>
      <c r="K32" s="39"/>
      <c r="L32" s="65"/>
      <c r="M32" s="53"/>
      <c r="N32" s="58"/>
      <c r="O32" s="53"/>
      <c r="P32" s="53"/>
      <c r="Q32" s="53"/>
      <c r="R32" s="53"/>
      <c r="S32" s="58"/>
      <c r="T32" s="97"/>
      <c r="U32" s="97"/>
      <c r="V32" s="430"/>
      <c r="W32" s="97"/>
      <c r="X32" s="58"/>
      <c r="Y32" s="830">
        <f t="shared" si="1"/>
        <v>0</v>
      </c>
      <c r="Z32" s="830">
        <f t="shared" si="2"/>
        <v>0</v>
      </c>
    </row>
    <row r="33" spans="1:26" ht="15" customHeight="1" x14ac:dyDescent="0.2">
      <c r="A33" s="109" t="s">
        <v>47</v>
      </c>
      <c r="B33" s="109" t="s">
        <v>431</v>
      </c>
      <c r="C33" s="109" t="s">
        <v>613</v>
      </c>
      <c r="D33" s="61">
        <v>45</v>
      </c>
      <c r="E33" s="69"/>
      <c r="F33" s="69"/>
      <c r="G33" s="579"/>
      <c r="H33" s="786"/>
      <c r="I33" s="70"/>
      <c r="J33" s="39">
        <v>45</v>
      </c>
      <c r="K33" s="72"/>
      <c r="L33" s="39"/>
      <c r="M33" s="53"/>
      <c r="N33" s="58"/>
      <c r="O33" s="53"/>
      <c r="P33" s="53"/>
      <c r="Q33" s="53"/>
      <c r="R33" s="53"/>
      <c r="S33" s="58"/>
      <c r="T33" s="97"/>
      <c r="U33" s="97"/>
      <c r="V33" s="430"/>
      <c r="W33" s="97"/>
      <c r="X33" s="58"/>
      <c r="Y33" s="830">
        <f t="shared" si="1"/>
        <v>45</v>
      </c>
      <c r="Z33" s="830">
        <f t="shared" si="2"/>
        <v>0</v>
      </c>
    </row>
    <row r="34" spans="1:26" ht="15" customHeight="1" x14ac:dyDescent="0.2">
      <c r="A34" s="109"/>
      <c r="B34" s="109"/>
      <c r="C34" s="109" t="s">
        <v>432</v>
      </c>
      <c r="D34" s="63">
        <v>45</v>
      </c>
      <c r="E34" s="69"/>
      <c r="F34" s="69"/>
      <c r="G34" s="579"/>
      <c r="H34" s="786"/>
      <c r="I34" s="70"/>
      <c r="J34" s="65">
        <v>45</v>
      </c>
      <c r="K34" s="72"/>
      <c r="L34" s="65"/>
      <c r="M34" s="53"/>
      <c r="N34" s="58"/>
      <c r="O34" s="53"/>
      <c r="P34" s="53"/>
      <c r="Q34" s="53"/>
      <c r="R34" s="53"/>
      <c r="S34" s="58"/>
      <c r="T34" s="97"/>
      <c r="U34" s="97"/>
      <c r="V34" s="430"/>
      <c r="W34" s="97"/>
      <c r="X34" s="58"/>
      <c r="Y34" s="830">
        <f t="shared" si="1"/>
        <v>45</v>
      </c>
      <c r="Z34" s="830">
        <f t="shared" si="2"/>
        <v>0</v>
      </c>
    </row>
    <row r="35" spans="1:26" ht="15" customHeight="1" x14ac:dyDescent="0.2">
      <c r="A35" s="109"/>
      <c r="B35" s="109"/>
      <c r="C35" s="109" t="s">
        <v>433</v>
      </c>
      <c r="D35" s="63">
        <v>0</v>
      </c>
      <c r="E35" s="69"/>
      <c r="F35" s="69"/>
      <c r="G35" s="579"/>
      <c r="H35" s="786"/>
      <c r="I35" s="70"/>
      <c r="J35" s="65">
        <v>0</v>
      </c>
      <c r="K35" s="72"/>
      <c r="L35" s="65"/>
      <c r="M35" s="53"/>
      <c r="N35" s="58"/>
      <c r="O35" s="53"/>
      <c r="P35" s="53"/>
      <c r="Q35" s="53"/>
      <c r="R35" s="53"/>
      <c r="S35" s="58"/>
      <c r="T35" s="97"/>
      <c r="U35" s="97"/>
      <c r="V35" s="430"/>
      <c r="W35" s="97"/>
      <c r="X35" s="58"/>
      <c r="Y35" s="830">
        <f t="shared" si="1"/>
        <v>0</v>
      </c>
      <c r="Z35" s="830">
        <f t="shared" si="2"/>
        <v>0</v>
      </c>
    </row>
    <row r="36" spans="1:26" ht="15" customHeight="1" x14ac:dyDescent="0.2">
      <c r="A36" s="109"/>
      <c r="B36" s="109"/>
      <c r="C36" s="109"/>
      <c r="D36" s="63"/>
      <c r="E36" s="69"/>
      <c r="F36" s="69"/>
      <c r="G36" s="579"/>
      <c r="H36" s="786"/>
      <c r="I36" s="70"/>
      <c r="J36" s="65"/>
      <c r="K36" s="65"/>
      <c r="L36" s="65"/>
      <c r="M36" s="53"/>
      <c r="N36" s="58"/>
      <c r="O36" s="53"/>
      <c r="P36" s="53"/>
      <c r="Q36" s="53"/>
      <c r="R36" s="53"/>
      <c r="S36" s="58"/>
      <c r="T36" s="97"/>
      <c r="U36" s="97"/>
      <c r="V36" s="430"/>
      <c r="W36" s="97"/>
      <c r="X36" s="58"/>
      <c r="Y36" s="830">
        <f t="shared" si="1"/>
        <v>0</v>
      </c>
      <c r="Z36" s="830">
        <f t="shared" si="2"/>
        <v>0</v>
      </c>
    </row>
    <row r="37" spans="1:26" ht="15" customHeight="1" x14ac:dyDescent="0.2">
      <c r="A37" s="109" t="s">
        <v>47</v>
      </c>
      <c r="B37" s="109" t="s">
        <v>431</v>
      </c>
      <c r="C37" s="109" t="s">
        <v>614</v>
      </c>
      <c r="D37" s="61">
        <v>53</v>
      </c>
      <c r="E37" s="69"/>
      <c r="F37" s="69"/>
      <c r="G37" s="579"/>
      <c r="H37" s="786"/>
      <c r="I37" s="70"/>
      <c r="J37" s="39"/>
      <c r="K37" s="72"/>
      <c r="L37" s="39">
        <v>53</v>
      </c>
      <c r="M37" s="53"/>
      <c r="N37" s="58"/>
      <c r="O37" s="53"/>
      <c r="P37" s="53"/>
      <c r="Q37" s="53"/>
      <c r="R37" s="53"/>
      <c r="S37" s="58"/>
      <c r="T37" s="97"/>
      <c r="U37" s="97"/>
      <c r="V37" s="430"/>
      <c r="W37" s="97"/>
      <c r="X37" s="58"/>
      <c r="Y37" s="830">
        <f t="shared" si="1"/>
        <v>53</v>
      </c>
      <c r="Z37" s="830">
        <f t="shared" si="2"/>
        <v>0</v>
      </c>
    </row>
    <row r="38" spans="1:26" ht="15" customHeight="1" x14ac:dyDescent="0.2">
      <c r="A38" s="109"/>
      <c r="B38" s="109"/>
      <c r="C38" s="109" t="s">
        <v>432</v>
      </c>
      <c r="D38" s="63">
        <v>53</v>
      </c>
      <c r="E38" s="69"/>
      <c r="F38" s="69"/>
      <c r="G38" s="579"/>
      <c r="H38" s="786"/>
      <c r="I38" s="70"/>
      <c r="J38" s="65"/>
      <c r="K38" s="72"/>
      <c r="L38" s="65">
        <v>53</v>
      </c>
      <c r="M38" s="53"/>
      <c r="N38" s="58"/>
      <c r="O38" s="53"/>
      <c r="P38" s="53"/>
      <c r="Q38" s="53"/>
      <c r="R38" s="53"/>
      <c r="S38" s="58"/>
      <c r="T38" s="97"/>
      <c r="U38" s="97"/>
      <c r="V38" s="430"/>
      <c r="W38" s="97"/>
      <c r="X38" s="58"/>
      <c r="Y38" s="830">
        <f t="shared" si="1"/>
        <v>53</v>
      </c>
      <c r="Z38" s="830">
        <f t="shared" si="2"/>
        <v>0</v>
      </c>
    </row>
    <row r="39" spans="1:26" ht="15" customHeight="1" x14ac:dyDescent="0.2">
      <c r="A39" s="109"/>
      <c r="B39" s="109"/>
      <c r="C39" s="109" t="s">
        <v>433</v>
      </c>
      <c r="D39" s="63">
        <v>0</v>
      </c>
      <c r="E39" s="69"/>
      <c r="F39" s="69"/>
      <c r="G39" s="579"/>
      <c r="H39" s="786"/>
      <c r="I39" s="70"/>
      <c r="J39" s="65"/>
      <c r="K39" s="72"/>
      <c r="L39" s="65">
        <v>0</v>
      </c>
      <c r="M39" s="53"/>
      <c r="N39" s="58"/>
      <c r="O39" s="53"/>
      <c r="P39" s="53"/>
      <c r="Q39" s="53"/>
      <c r="R39" s="53"/>
      <c r="S39" s="58"/>
      <c r="T39" s="97"/>
      <c r="U39" s="97"/>
      <c r="V39" s="430"/>
      <c r="W39" s="97"/>
      <c r="X39" s="58"/>
      <c r="Y39" s="830">
        <f t="shared" si="1"/>
        <v>0</v>
      </c>
      <c r="Z39" s="830">
        <f t="shared" si="2"/>
        <v>0</v>
      </c>
    </row>
    <row r="40" spans="1:26" ht="15" customHeight="1" x14ac:dyDescent="0.2">
      <c r="A40" s="109"/>
      <c r="B40" s="109"/>
      <c r="C40" s="109"/>
      <c r="D40" s="63"/>
      <c r="E40" s="69"/>
      <c r="F40" s="69"/>
      <c r="G40" s="579"/>
      <c r="H40" s="786"/>
      <c r="I40" s="70"/>
      <c r="J40" s="65"/>
      <c r="K40" s="72"/>
      <c r="L40" s="65"/>
      <c r="M40" s="53"/>
      <c r="N40" s="58"/>
      <c r="O40" s="53"/>
      <c r="P40" s="53"/>
      <c r="Q40" s="53"/>
      <c r="R40" s="53"/>
      <c r="S40" s="58"/>
      <c r="T40" s="97"/>
      <c r="U40" s="97"/>
      <c r="V40" s="430"/>
      <c r="W40" s="97"/>
      <c r="X40" s="58"/>
      <c r="Y40" s="830">
        <f t="shared" si="1"/>
        <v>0</v>
      </c>
      <c r="Z40" s="830">
        <f t="shared" si="2"/>
        <v>0</v>
      </c>
    </row>
    <row r="41" spans="1:26" ht="15" customHeight="1" x14ac:dyDescent="0.2">
      <c r="A41" s="145" t="s">
        <v>47</v>
      </c>
      <c r="B41" s="145" t="s">
        <v>27</v>
      </c>
      <c r="C41" s="126" t="s">
        <v>389</v>
      </c>
      <c r="D41" s="147">
        <v>1460</v>
      </c>
      <c r="E41" s="127"/>
      <c r="F41" s="125"/>
      <c r="G41" s="125"/>
      <c r="H41" s="24"/>
      <c r="I41" s="25"/>
      <c r="J41" s="149"/>
      <c r="K41" s="24">
        <v>129</v>
      </c>
      <c r="L41" s="149">
        <v>121</v>
      </c>
      <c r="M41" s="125">
        <v>121</v>
      </c>
      <c r="N41" s="128">
        <v>121</v>
      </c>
      <c r="O41" s="125">
        <v>121</v>
      </c>
      <c r="P41" s="125">
        <v>121</v>
      </c>
      <c r="Q41" s="125">
        <v>121</v>
      </c>
      <c r="R41" s="125">
        <v>121</v>
      </c>
      <c r="S41" s="128">
        <v>121</v>
      </c>
      <c r="T41" s="129">
        <v>121</v>
      </c>
      <c r="U41" s="129">
        <v>121</v>
      </c>
      <c r="V41" s="1112">
        <v>121</v>
      </c>
      <c r="W41" s="129"/>
      <c r="X41" s="130"/>
      <c r="Y41" s="830">
        <f t="shared" si="1"/>
        <v>1460</v>
      </c>
      <c r="Z41" s="830">
        <f t="shared" si="2"/>
        <v>0</v>
      </c>
    </row>
    <row r="42" spans="1:26" ht="15" customHeight="1" x14ac:dyDescent="0.2">
      <c r="A42" s="81"/>
      <c r="B42" s="109"/>
      <c r="C42" s="829" t="s">
        <v>390</v>
      </c>
      <c r="D42" s="106">
        <v>1095</v>
      </c>
      <c r="E42" s="69"/>
      <c r="F42" s="71"/>
      <c r="G42" s="71"/>
      <c r="H42" s="65"/>
      <c r="I42" s="107"/>
      <c r="J42" s="108"/>
      <c r="K42" s="207">
        <v>97</v>
      </c>
      <c r="L42" s="207">
        <v>91</v>
      </c>
      <c r="M42" s="110">
        <v>91</v>
      </c>
      <c r="N42" s="111">
        <v>91</v>
      </c>
      <c r="O42" s="110">
        <v>91</v>
      </c>
      <c r="P42" s="110">
        <v>91</v>
      </c>
      <c r="Q42" s="110">
        <v>91</v>
      </c>
      <c r="R42" s="110">
        <v>91</v>
      </c>
      <c r="S42" s="111">
        <v>91</v>
      </c>
      <c r="T42" s="110">
        <v>91</v>
      </c>
      <c r="U42" s="110">
        <v>91</v>
      </c>
      <c r="V42" s="1113">
        <v>88</v>
      </c>
      <c r="W42" s="113"/>
      <c r="X42" s="114"/>
      <c r="Y42" s="830">
        <f t="shared" si="1"/>
        <v>1095</v>
      </c>
      <c r="Z42" s="830">
        <f t="shared" si="2"/>
        <v>0</v>
      </c>
    </row>
    <row r="43" spans="1:26" ht="15" customHeight="1" x14ac:dyDescent="0.2">
      <c r="A43" s="81"/>
      <c r="B43" s="109"/>
      <c r="C43" s="829" t="s">
        <v>434</v>
      </c>
      <c r="D43" s="106">
        <v>365</v>
      </c>
      <c r="E43" s="69"/>
      <c r="F43" s="112"/>
      <c r="G43" s="71"/>
      <c r="H43" s="65"/>
      <c r="I43" s="107"/>
      <c r="J43" s="108"/>
      <c r="K43" s="207">
        <v>32</v>
      </c>
      <c r="L43" s="207">
        <v>30</v>
      </c>
      <c r="M43" s="110">
        <v>30</v>
      </c>
      <c r="N43" s="111">
        <v>30</v>
      </c>
      <c r="O43" s="110">
        <v>30</v>
      </c>
      <c r="P43" s="110">
        <v>30</v>
      </c>
      <c r="Q43" s="110">
        <v>30</v>
      </c>
      <c r="R43" s="110">
        <v>30</v>
      </c>
      <c r="S43" s="111">
        <v>30</v>
      </c>
      <c r="T43" s="110">
        <v>30</v>
      </c>
      <c r="U43" s="110">
        <v>30</v>
      </c>
      <c r="V43" s="1113">
        <v>33</v>
      </c>
      <c r="W43" s="113"/>
      <c r="X43" s="114"/>
      <c r="Y43" s="830">
        <f t="shared" si="1"/>
        <v>365</v>
      </c>
      <c r="Z43" s="830">
        <f t="shared" si="2"/>
        <v>0</v>
      </c>
    </row>
    <row r="44" spans="1:26" ht="15" customHeight="1" x14ac:dyDescent="0.2">
      <c r="A44" s="81"/>
      <c r="B44" s="109"/>
      <c r="C44" s="109"/>
      <c r="D44" s="106"/>
      <c r="E44" s="69"/>
      <c r="F44" s="71"/>
      <c r="G44" s="71"/>
      <c r="H44" s="65"/>
      <c r="I44" s="107"/>
      <c r="J44" s="108"/>
      <c r="K44" s="207"/>
      <c r="L44" s="207"/>
      <c r="M44" s="110"/>
      <c r="N44" s="111"/>
      <c r="O44" s="112"/>
      <c r="P44" s="110"/>
      <c r="Q44" s="110"/>
      <c r="R44" s="110"/>
      <c r="S44" s="111"/>
      <c r="T44" s="113"/>
      <c r="U44" s="113"/>
      <c r="V44" s="431"/>
      <c r="W44" s="113"/>
      <c r="X44" s="114"/>
      <c r="Y44" s="830">
        <f t="shared" si="1"/>
        <v>0</v>
      </c>
      <c r="Z44" s="830">
        <f t="shared" si="2"/>
        <v>0</v>
      </c>
    </row>
    <row r="45" spans="1:26" ht="15" customHeight="1" x14ac:dyDescent="0.2">
      <c r="A45" s="146" t="s">
        <v>401</v>
      </c>
      <c r="B45" s="146"/>
      <c r="C45" s="126" t="s">
        <v>355</v>
      </c>
      <c r="D45" s="22">
        <v>120</v>
      </c>
      <c r="E45" s="125"/>
      <c r="F45" s="125"/>
      <c r="G45" s="125"/>
      <c r="H45" s="24"/>
      <c r="I45" s="25"/>
      <c r="J45" s="24"/>
      <c r="K45" s="134"/>
      <c r="L45" s="134"/>
      <c r="M45" s="103"/>
      <c r="N45" s="141"/>
      <c r="O45" s="125">
        <v>30</v>
      </c>
      <c r="P45" s="27">
        <v>30</v>
      </c>
      <c r="Q45" s="27">
        <v>30</v>
      </c>
      <c r="R45" s="27">
        <v>30</v>
      </c>
      <c r="S45" s="28"/>
      <c r="T45" s="27"/>
      <c r="U45" s="27"/>
      <c r="V45" s="425"/>
      <c r="W45" s="27"/>
      <c r="X45" s="28"/>
      <c r="Y45" s="830">
        <f t="shared" si="1"/>
        <v>120</v>
      </c>
      <c r="Z45" s="830">
        <f t="shared" si="2"/>
        <v>0</v>
      </c>
    </row>
    <row r="46" spans="1:26" ht="15" customHeight="1" x14ac:dyDescent="0.2">
      <c r="A46" s="8"/>
      <c r="B46" s="29"/>
      <c r="C46" s="81" t="s">
        <v>331</v>
      </c>
      <c r="D46" s="68">
        <f>SUM(D45-D47)</f>
        <v>84</v>
      </c>
      <c r="E46" s="53"/>
      <c r="F46" s="53"/>
      <c r="G46" s="53"/>
      <c r="H46" s="39"/>
      <c r="I46" s="62"/>
      <c r="J46" s="39"/>
      <c r="K46" s="72"/>
      <c r="L46" s="72"/>
      <c r="N46" s="77"/>
      <c r="O46" s="71">
        <v>21</v>
      </c>
      <c r="P46" s="76">
        <v>21</v>
      </c>
      <c r="Q46" s="76">
        <v>21</v>
      </c>
      <c r="R46" s="76">
        <v>21</v>
      </c>
      <c r="S46" s="43"/>
      <c r="T46" s="41"/>
      <c r="U46" s="41"/>
      <c r="V46" s="432"/>
      <c r="W46" s="41"/>
      <c r="X46" s="43"/>
      <c r="Y46" s="830">
        <f t="shared" si="1"/>
        <v>84</v>
      </c>
      <c r="Z46" s="830">
        <f t="shared" si="2"/>
        <v>0</v>
      </c>
    </row>
    <row r="47" spans="1:26" ht="15" customHeight="1" x14ac:dyDescent="0.2">
      <c r="A47" s="29"/>
      <c r="B47" s="29"/>
      <c r="C47" s="81" t="s">
        <v>356</v>
      </c>
      <c r="D47" s="68">
        <f>SUM(D45*0.3)</f>
        <v>36</v>
      </c>
      <c r="E47" s="53"/>
      <c r="F47" s="53"/>
      <c r="G47" s="53"/>
      <c r="H47" s="39"/>
      <c r="I47" s="62"/>
      <c r="J47" s="39"/>
      <c r="K47" s="72"/>
      <c r="L47" s="72"/>
      <c r="N47" s="77"/>
      <c r="O47" s="71">
        <v>9</v>
      </c>
      <c r="P47" s="76">
        <v>9</v>
      </c>
      <c r="Q47" s="76">
        <v>9</v>
      </c>
      <c r="R47" s="76">
        <v>9</v>
      </c>
      <c r="S47" s="43"/>
      <c r="T47" s="41"/>
      <c r="U47" s="41"/>
      <c r="V47" s="432"/>
      <c r="W47" s="41"/>
      <c r="X47" s="43"/>
      <c r="Y47" s="830">
        <f t="shared" si="1"/>
        <v>36</v>
      </c>
      <c r="Z47" s="830">
        <f t="shared" si="2"/>
        <v>0</v>
      </c>
    </row>
    <row r="48" spans="1:26" ht="15" customHeight="1" x14ac:dyDescent="0.2">
      <c r="A48" s="29"/>
      <c r="B48" s="29"/>
      <c r="C48" s="570"/>
      <c r="D48" s="37"/>
      <c r="E48" s="53"/>
      <c r="F48" s="53"/>
      <c r="G48" s="53"/>
      <c r="H48" s="39"/>
      <c r="I48" s="62"/>
      <c r="J48" s="39"/>
      <c r="K48" s="39"/>
      <c r="L48" s="39"/>
      <c r="M48" s="41"/>
      <c r="N48" s="41"/>
      <c r="O48" s="222"/>
      <c r="P48" s="41"/>
      <c r="Q48" s="41"/>
      <c r="R48" s="41"/>
      <c r="S48" s="43"/>
      <c r="T48" s="41"/>
      <c r="U48" s="41"/>
      <c r="V48" s="432"/>
      <c r="W48" s="41"/>
      <c r="X48" s="43"/>
      <c r="Y48" s="830">
        <f t="shared" si="1"/>
        <v>0</v>
      </c>
      <c r="Z48" s="830">
        <f t="shared" si="2"/>
        <v>0</v>
      </c>
    </row>
    <row r="49" spans="1:26" ht="15" customHeight="1" x14ac:dyDescent="0.2">
      <c r="A49" s="29" t="s">
        <v>54</v>
      </c>
      <c r="B49" s="29" t="s">
        <v>449</v>
      </c>
      <c r="C49" s="570" t="s">
        <v>339</v>
      </c>
      <c r="D49" s="37">
        <v>15</v>
      </c>
      <c r="E49" s="53"/>
      <c r="F49" s="53"/>
      <c r="G49" s="53"/>
      <c r="H49" s="39"/>
      <c r="I49" s="62"/>
      <c r="J49" s="39"/>
      <c r="K49" s="39">
        <v>15</v>
      </c>
      <c r="L49" s="39"/>
      <c r="M49" s="41"/>
      <c r="N49" s="41"/>
      <c r="O49" s="222"/>
      <c r="P49" s="41"/>
      <c r="Q49" s="41"/>
      <c r="R49" s="41"/>
      <c r="S49" s="43"/>
      <c r="T49" s="41"/>
      <c r="U49" s="41"/>
      <c r="V49" s="432"/>
      <c r="W49" s="41"/>
      <c r="X49" s="43"/>
      <c r="Y49" s="830">
        <f t="shared" si="1"/>
        <v>15</v>
      </c>
      <c r="Z49" s="830">
        <f t="shared" si="2"/>
        <v>0</v>
      </c>
    </row>
    <row r="50" spans="1:26" ht="15" customHeight="1" x14ac:dyDescent="0.2">
      <c r="A50" s="29"/>
      <c r="B50" s="29"/>
      <c r="C50" s="570"/>
      <c r="D50" s="37"/>
      <c r="E50" s="53"/>
      <c r="F50" s="53"/>
      <c r="G50" s="53"/>
      <c r="H50" s="39"/>
      <c r="I50" s="62"/>
      <c r="J50" s="39"/>
      <c r="K50" s="39"/>
      <c r="L50" s="39"/>
      <c r="M50" s="41"/>
      <c r="N50" s="43"/>
      <c r="O50" s="41"/>
      <c r="P50" s="41"/>
      <c r="Q50" s="41"/>
      <c r="R50" s="41"/>
      <c r="S50" s="43"/>
      <c r="T50" s="41"/>
      <c r="U50" s="41"/>
      <c r="V50" s="432"/>
      <c r="W50" s="41"/>
      <c r="X50" s="43"/>
      <c r="Y50" s="830">
        <f t="shared" si="1"/>
        <v>0</v>
      </c>
      <c r="Z50" s="830">
        <f t="shared" si="2"/>
        <v>0</v>
      </c>
    </row>
    <row r="51" spans="1:26" ht="15" customHeight="1" x14ac:dyDescent="0.2">
      <c r="A51" s="29" t="s">
        <v>60</v>
      </c>
      <c r="B51" s="29"/>
      <c r="C51" s="570" t="s">
        <v>330</v>
      </c>
      <c r="D51" s="37">
        <v>36</v>
      </c>
      <c r="E51" s="71"/>
      <c r="F51" s="71"/>
      <c r="G51" s="71"/>
      <c r="H51" s="72"/>
      <c r="I51" s="73"/>
      <c r="J51" s="72"/>
      <c r="K51" s="72"/>
      <c r="L51" s="72"/>
      <c r="N51" s="77"/>
      <c r="O51" s="41">
        <v>15</v>
      </c>
      <c r="P51" s="55">
        <v>21</v>
      </c>
      <c r="S51" s="75"/>
      <c r="V51" s="428"/>
      <c r="X51" s="10"/>
      <c r="Y51" s="830">
        <f t="shared" si="1"/>
        <v>36</v>
      </c>
      <c r="Z51" s="830">
        <f t="shared" si="2"/>
        <v>0</v>
      </c>
    </row>
    <row r="52" spans="1:26" ht="15" customHeight="1" x14ac:dyDescent="0.2">
      <c r="A52" s="29"/>
      <c r="B52" s="29"/>
      <c r="C52" s="81" t="s">
        <v>332</v>
      </c>
      <c r="D52" s="167">
        <v>25</v>
      </c>
      <c r="E52" s="71"/>
      <c r="F52" s="71"/>
      <c r="G52" s="71"/>
      <c r="H52" s="72"/>
      <c r="I52" s="70"/>
      <c r="J52" s="72"/>
      <c r="K52" s="72"/>
      <c r="L52" s="72"/>
      <c r="N52" s="77"/>
      <c r="O52" s="76">
        <v>10</v>
      </c>
      <c r="P52" s="74">
        <v>15</v>
      </c>
      <c r="S52" s="77"/>
      <c r="V52" s="428"/>
      <c r="X52" s="10"/>
      <c r="Y52" s="830">
        <f t="shared" si="1"/>
        <v>25</v>
      </c>
      <c r="Z52" s="830">
        <f t="shared" si="2"/>
        <v>0</v>
      </c>
    </row>
    <row r="53" spans="1:26" ht="15" customHeight="1" x14ac:dyDescent="0.2">
      <c r="A53" s="29"/>
      <c r="B53" s="29"/>
      <c r="C53" s="81" t="s">
        <v>333</v>
      </c>
      <c r="D53" s="167">
        <v>11</v>
      </c>
      <c r="E53" s="71"/>
      <c r="F53" s="71"/>
      <c r="G53" s="71"/>
      <c r="H53" s="72"/>
      <c r="I53" s="70"/>
      <c r="J53" s="72"/>
      <c r="K53" s="72"/>
      <c r="L53" s="72"/>
      <c r="N53" s="77"/>
      <c r="O53" s="76">
        <v>5</v>
      </c>
      <c r="P53" s="74">
        <v>6</v>
      </c>
      <c r="S53" s="77"/>
      <c r="V53" s="428"/>
      <c r="X53" s="10"/>
      <c r="Y53" s="830">
        <f t="shared" si="1"/>
        <v>11</v>
      </c>
      <c r="Z53" s="830">
        <f t="shared" si="2"/>
        <v>0</v>
      </c>
    </row>
    <row r="54" spans="1:26" ht="15" customHeight="1" x14ac:dyDescent="0.2">
      <c r="A54" s="29"/>
      <c r="B54" s="29"/>
      <c r="C54" s="81"/>
      <c r="D54" s="68"/>
      <c r="E54" s="71"/>
      <c r="F54" s="71"/>
      <c r="G54" s="71"/>
      <c r="H54" s="72"/>
      <c r="I54" s="70"/>
      <c r="J54" s="72"/>
      <c r="K54" s="72"/>
      <c r="L54" s="72"/>
      <c r="N54" s="77"/>
      <c r="O54" s="76"/>
      <c r="S54" s="77"/>
      <c r="V54" s="428"/>
      <c r="X54" s="10"/>
      <c r="Y54" s="830">
        <f t="shared" si="1"/>
        <v>0</v>
      </c>
      <c r="Z54" s="830">
        <f t="shared" si="2"/>
        <v>0</v>
      </c>
    </row>
    <row r="55" spans="1:26" ht="15" customHeight="1" x14ac:dyDescent="0.2">
      <c r="A55" s="29" t="s">
        <v>51</v>
      </c>
      <c r="B55" s="29" t="s">
        <v>99</v>
      </c>
      <c r="C55" s="570" t="s">
        <v>338</v>
      </c>
      <c r="D55" s="37">
        <v>60</v>
      </c>
      <c r="E55" s="71"/>
      <c r="H55" s="72"/>
      <c r="I55" s="73"/>
      <c r="J55" s="72"/>
      <c r="K55" s="72"/>
      <c r="L55" s="72"/>
      <c r="N55" s="77"/>
      <c r="Q55" s="41">
        <v>30</v>
      </c>
      <c r="R55" s="55">
        <v>30</v>
      </c>
      <c r="S55" s="75"/>
      <c r="V55" s="428"/>
      <c r="X55" s="10"/>
      <c r="Y55" s="830">
        <f t="shared" si="1"/>
        <v>60</v>
      </c>
      <c r="Z55" s="830">
        <f t="shared" si="2"/>
        <v>0</v>
      </c>
    </row>
    <row r="56" spans="1:26" ht="15" customHeight="1" x14ac:dyDescent="0.2">
      <c r="A56" s="29"/>
      <c r="B56" s="29"/>
      <c r="C56" s="81" t="s">
        <v>334</v>
      </c>
      <c r="D56" s="68">
        <f>SUM(D55-D57)</f>
        <v>42</v>
      </c>
      <c r="E56" s="71"/>
      <c r="H56" s="72"/>
      <c r="I56" s="70"/>
      <c r="J56" s="72"/>
      <c r="K56" s="72"/>
      <c r="L56" s="72"/>
      <c r="N56" s="77"/>
      <c r="Q56" s="76">
        <v>21</v>
      </c>
      <c r="R56" s="74">
        <v>21</v>
      </c>
      <c r="S56" s="77"/>
      <c r="V56" s="428"/>
      <c r="X56" s="10"/>
      <c r="Y56" s="830">
        <f t="shared" si="1"/>
        <v>42</v>
      </c>
      <c r="Z56" s="830">
        <f t="shared" si="2"/>
        <v>0</v>
      </c>
    </row>
    <row r="57" spans="1:26" ht="15" customHeight="1" x14ac:dyDescent="0.2">
      <c r="A57" s="29"/>
      <c r="B57" s="29"/>
      <c r="C57" s="81" t="s">
        <v>335</v>
      </c>
      <c r="D57" s="68">
        <f>SUM(D55*0.3)</f>
        <v>18</v>
      </c>
      <c r="E57" s="71"/>
      <c r="H57" s="72"/>
      <c r="I57" s="70"/>
      <c r="J57" s="72"/>
      <c r="K57" s="72"/>
      <c r="L57" s="72"/>
      <c r="N57" s="77"/>
      <c r="Q57" s="76">
        <v>9</v>
      </c>
      <c r="R57" s="74">
        <v>9</v>
      </c>
      <c r="S57" s="77"/>
      <c r="V57" s="428"/>
      <c r="X57" s="10"/>
      <c r="Y57" s="830">
        <f t="shared" si="1"/>
        <v>18</v>
      </c>
      <c r="Z57" s="830">
        <f t="shared" si="2"/>
        <v>0</v>
      </c>
    </row>
    <row r="58" spans="1:26" ht="15" customHeight="1" x14ac:dyDescent="0.2">
      <c r="A58" s="29"/>
      <c r="B58" s="29"/>
      <c r="C58" s="81"/>
      <c r="D58" s="68"/>
      <c r="E58" s="71"/>
      <c r="H58" s="72"/>
      <c r="I58" s="70"/>
      <c r="J58" s="72"/>
      <c r="K58" s="72"/>
      <c r="L58" s="72"/>
      <c r="N58" s="77"/>
      <c r="Q58" s="76"/>
      <c r="S58" s="77"/>
      <c r="V58" s="428"/>
      <c r="X58" s="10"/>
      <c r="Y58" s="830">
        <f t="shared" si="1"/>
        <v>0</v>
      </c>
      <c r="Z58" s="830">
        <f t="shared" si="2"/>
        <v>0</v>
      </c>
    </row>
    <row r="59" spans="1:26" ht="15" customHeight="1" x14ac:dyDescent="0.2">
      <c r="A59" s="29" t="s">
        <v>48</v>
      </c>
      <c r="B59" s="29"/>
      <c r="C59" s="570" t="s">
        <v>340</v>
      </c>
      <c r="D59" s="37">
        <v>55</v>
      </c>
      <c r="E59" s="71"/>
      <c r="H59" s="72"/>
      <c r="I59" s="73"/>
      <c r="J59" s="72"/>
      <c r="K59" s="72"/>
      <c r="L59" s="72"/>
      <c r="N59" s="77"/>
      <c r="S59" s="52">
        <f>SUM(S60:S61)</f>
        <v>27</v>
      </c>
      <c r="T59" s="197">
        <f>SUM(T60:T61)</f>
        <v>28</v>
      </c>
      <c r="V59" s="428"/>
      <c r="X59" s="10"/>
      <c r="Y59" s="830">
        <f t="shared" si="1"/>
        <v>55</v>
      </c>
      <c r="Z59" s="830">
        <f t="shared" si="2"/>
        <v>0</v>
      </c>
    </row>
    <row r="60" spans="1:26" ht="15" customHeight="1" x14ac:dyDescent="0.2">
      <c r="A60" s="29"/>
      <c r="B60" s="29"/>
      <c r="C60" s="81" t="s">
        <v>336</v>
      </c>
      <c r="D60" s="167">
        <v>39</v>
      </c>
      <c r="E60" s="71"/>
      <c r="H60" s="72"/>
      <c r="I60" s="70"/>
      <c r="J60" s="72"/>
      <c r="K60" s="72"/>
      <c r="L60" s="72"/>
      <c r="N60" s="77"/>
      <c r="S60" s="123">
        <v>19</v>
      </c>
      <c r="T60" s="119">
        <v>20</v>
      </c>
      <c r="V60" s="428"/>
      <c r="X60" s="10"/>
      <c r="Y60" s="830">
        <f t="shared" si="1"/>
        <v>39</v>
      </c>
      <c r="Z60" s="830">
        <f t="shared" si="2"/>
        <v>0</v>
      </c>
    </row>
    <row r="61" spans="1:26" ht="15" customHeight="1" x14ac:dyDescent="0.2">
      <c r="A61" s="29"/>
      <c r="B61" s="29"/>
      <c r="C61" s="81" t="s">
        <v>336</v>
      </c>
      <c r="D61" s="167">
        <v>16</v>
      </c>
      <c r="E61" s="71"/>
      <c r="H61" s="72"/>
      <c r="I61" s="70"/>
      <c r="J61" s="72"/>
      <c r="K61" s="72"/>
      <c r="L61" s="72"/>
      <c r="N61" s="77"/>
      <c r="S61" s="123">
        <v>8</v>
      </c>
      <c r="T61" s="119">
        <v>8</v>
      </c>
      <c r="V61" s="428"/>
      <c r="X61" s="10"/>
      <c r="Y61" s="830">
        <f t="shared" si="1"/>
        <v>16</v>
      </c>
      <c r="Z61" s="830">
        <f t="shared" si="2"/>
        <v>0</v>
      </c>
    </row>
    <row r="62" spans="1:26" ht="15" customHeight="1" x14ac:dyDescent="0.2">
      <c r="A62" s="29"/>
      <c r="B62" s="59"/>
      <c r="C62" s="109"/>
      <c r="D62" s="63"/>
      <c r="E62" s="71"/>
      <c r="H62" s="72"/>
      <c r="I62" s="70"/>
      <c r="J62" s="72"/>
      <c r="K62" s="72"/>
      <c r="L62" s="72"/>
      <c r="N62" s="77"/>
      <c r="S62" s="77"/>
      <c r="T62" s="74"/>
      <c r="V62" s="547"/>
      <c r="X62" s="10"/>
      <c r="Y62" s="830">
        <f t="shared" si="1"/>
        <v>0</v>
      </c>
      <c r="Z62" s="830">
        <f t="shared" si="2"/>
        <v>0</v>
      </c>
    </row>
    <row r="63" spans="1:26" ht="15" customHeight="1" x14ac:dyDescent="0.2">
      <c r="A63" s="146" t="s">
        <v>49</v>
      </c>
      <c r="B63" s="146" t="s">
        <v>391</v>
      </c>
      <c r="C63" s="126" t="s">
        <v>161</v>
      </c>
      <c r="D63" s="22">
        <v>300</v>
      </c>
      <c r="E63" s="102"/>
      <c r="F63" s="102"/>
      <c r="G63" s="102"/>
      <c r="H63" s="134"/>
      <c r="I63" s="135"/>
      <c r="J63" s="24"/>
      <c r="K63" s="24"/>
      <c r="L63" s="24"/>
      <c r="M63" s="27"/>
      <c r="N63" s="28"/>
      <c r="O63" s="27">
        <f>SUM(O64:O65)</f>
        <v>75</v>
      </c>
      <c r="P63" s="27">
        <f t="shared" ref="P63:R63" si="10">SUM(P64:P65)</f>
        <v>75</v>
      </c>
      <c r="Q63" s="27">
        <f t="shared" si="10"/>
        <v>75</v>
      </c>
      <c r="R63" s="27">
        <f t="shared" si="10"/>
        <v>75</v>
      </c>
      <c r="S63" s="28"/>
      <c r="T63" s="136"/>
      <c r="U63" s="136"/>
      <c r="V63" s="433"/>
      <c r="W63" s="136"/>
      <c r="X63" s="137"/>
      <c r="Y63" s="830">
        <f t="shared" si="1"/>
        <v>300</v>
      </c>
      <c r="Z63" s="830">
        <f t="shared" si="2"/>
        <v>0</v>
      </c>
    </row>
    <row r="64" spans="1:26" ht="15" customHeight="1" x14ac:dyDescent="0.2">
      <c r="A64" s="29"/>
      <c r="B64" s="59"/>
      <c r="C64" s="109" t="s">
        <v>479</v>
      </c>
      <c r="D64" s="143">
        <f>SUM(D63-D65)</f>
        <v>180</v>
      </c>
      <c r="E64" s="71"/>
      <c r="H64" s="72"/>
      <c r="I64" s="70"/>
      <c r="J64" s="65"/>
      <c r="K64" s="72"/>
      <c r="L64" s="72"/>
      <c r="N64" s="77"/>
      <c r="O64" s="74">
        <v>45</v>
      </c>
      <c r="P64" s="74">
        <v>45</v>
      </c>
      <c r="Q64" s="74">
        <v>45</v>
      </c>
      <c r="R64" s="74">
        <v>45</v>
      </c>
      <c r="S64" s="43"/>
      <c r="V64" s="428"/>
      <c r="X64" s="10"/>
      <c r="Y64" s="830">
        <f t="shared" si="1"/>
        <v>180</v>
      </c>
      <c r="Z64" s="830">
        <f t="shared" si="2"/>
        <v>0</v>
      </c>
    </row>
    <row r="65" spans="1:26" ht="15" customHeight="1" x14ac:dyDescent="0.2">
      <c r="A65" s="165"/>
      <c r="B65" s="29"/>
      <c r="C65" s="81" t="s">
        <v>480</v>
      </c>
      <c r="D65" s="144">
        <f>SUM(D63*0.4)</f>
        <v>120</v>
      </c>
      <c r="E65" s="116"/>
      <c r="F65" s="516"/>
      <c r="G65" s="516"/>
      <c r="H65" s="117"/>
      <c r="I65" s="118"/>
      <c r="J65" s="115"/>
      <c r="K65" s="115"/>
      <c r="L65" s="115"/>
      <c r="M65" s="8"/>
      <c r="N65" s="10"/>
      <c r="O65" s="9">
        <v>30</v>
      </c>
      <c r="P65" s="8">
        <v>30</v>
      </c>
      <c r="Q65" s="74">
        <v>30</v>
      </c>
      <c r="R65" s="74">
        <v>30</v>
      </c>
      <c r="S65" s="75"/>
      <c r="V65" s="428"/>
      <c r="X65" s="10"/>
      <c r="Y65" s="830">
        <f t="shared" si="1"/>
        <v>120</v>
      </c>
      <c r="Z65" s="830">
        <f t="shared" si="2"/>
        <v>0</v>
      </c>
    </row>
    <row r="66" spans="1:26" ht="15" customHeight="1" x14ac:dyDescent="0.2">
      <c r="A66" s="165"/>
      <c r="B66" s="59"/>
      <c r="C66" s="109"/>
      <c r="D66" s="166"/>
      <c r="E66" s="9"/>
      <c r="F66" s="516"/>
      <c r="G66" s="516"/>
      <c r="H66" s="117"/>
      <c r="I66" s="118"/>
      <c r="J66" s="115"/>
      <c r="K66" s="115"/>
      <c r="L66" s="115"/>
      <c r="M66" s="8"/>
      <c r="N66" s="101"/>
      <c r="O66" s="9"/>
      <c r="P66" s="8"/>
      <c r="S66" s="77"/>
      <c r="V66" s="428"/>
      <c r="X66" s="10"/>
      <c r="Y66" s="830">
        <f t="shared" si="1"/>
        <v>0</v>
      </c>
      <c r="Z66" s="830">
        <f t="shared" si="2"/>
        <v>0</v>
      </c>
    </row>
    <row r="67" spans="1:26" ht="15" customHeight="1" x14ac:dyDescent="0.2">
      <c r="A67" s="146"/>
      <c r="B67" s="21"/>
      <c r="C67" s="21" t="s">
        <v>92</v>
      </c>
      <c r="D67" s="22">
        <f>SUM(D68:D76)</f>
        <v>223</v>
      </c>
      <c r="E67" s="127">
        <f t="shared" ref="E67:F67" si="11">SUM(E68:E76)</f>
        <v>147</v>
      </c>
      <c r="F67" s="127">
        <f t="shared" si="11"/>
        <v>76</v>
      </c>
      <c r="G67" s="125"/>
      <c r="H67" s="24"/>
      <c r="I67" s="25"/>
      <c r="J67" s="24"/>
      <c r="K67" s="24"/>
      <c r="L67" s="24"/>
      <c r="M67" s="27"/>
      <c r="N67" s="28"/>
      <c r="O67" s="27"/>
      <c r="P67" s="27"/>
      <c r="Q67" s="27"/>
      <c r="R67" s="27"/>
      <c r="S67" s="28"/>
      <c r="T67" s="136"/>
      <c r="U67" s="136"/>
      <c r="V67" s="433"/>
      <c r="W67" s="136"/>
      <c r="X67" s="137"/>
      <c r="Y67" s="830">
        <f t="shared" si="1"/>
        <v>223</v>
      </c>
      <c r="Z67" s="830">
        <f t="shared" si="2"/>
        <v>0</v>
      </c>
    </row>
    <row r="68" spans="1:26" ht="15" customHeight="1" x14ac:dyDescent="0.2">
      <c r="A68" s="29"/>
      <c r="B68" s="79" t="s">
        <v>42</v>
      </c>
      <c r="C68" s="79" t="s">
        <v>158</v>
      </c>
      <c r="D68" s="80">
        <v>16</v>
      </c>
      <c r="E68" s="69">
        <v>16</v>
      </c>
      <c r="H68" s="72"/>
      <c r="I68" s="70"/>
      <c r="J68" s="65"/>
      <c r="K68" s="72"/>
      <c r="L68" s="72"/>
      <c r="N68" s="77"/>
      <c r="O68" s="76"/>
      <c r="S68" s="77"/>
      <c r="V68" s="428"/>
      <c r="X68" s="10"/>
      <c r="Y68" s="830">
        <f t="shared" ref="Y68:Y131" si="12">SUM(E68:X68)</f>
        <v>16</v>
      </c>
      <c r="Z68" s="830">
        <f t="shared" si="2"/>
        <v>0</v>
      </c>
    </row>
    <row r="69" spans="1:26" ht="15" customHeight="1" x14ac:dyDescent="0.2">
      <c r="A69" s="29"/>
      <c r="B69" s="29" t="s">
        <v>29</v>
      </c>
      <c r="C69" s="81" t="s">
        <v>98</v>
      </c>
      <c r="D69" s="82">
        <v>12</v>
      </c>
      <c r="E69" s="83">
        <v>12</v>
      </c>
      <c r="H69" s="72"/>
      <c r="I69" s="70"/>
      <c r="J69" s="65"/>
      <c r="K69" s="72"/>
      <c r="L69" s="72"/>
      <c r="N69" s="77"/>
      <c r="O69" s="76"/>
      <c r="S69" s="77"/>
      <c r="V69" s="428"/>
      <c r="X69" s="10"/>
      <c r="Y69" s="830">
        <f t="shared" si="12"/>
        <v>12</v>
      </c>
      <c r="Z69" s="830">
        <f t="shared" si="2"/>
        <v>0</v>
      </c>
    </row>
    <row r="70" spans="1:26" ht="15" customHeight="1" x14ac:dyDescent="0.2">
      <c r="A70" s="29"/>
      <c r="B70" s="29" t="s">
        <v>45</v>
      </c>
      <c r="C70" s="29" t="s">
        <v>162</v>
      </c>
      <c r="D70" s="82">
        <v>29</v>
      </c>
      <c r="E70" s="83">
        <v>29</v>
      </c>
      <c r="H70" s="72"/>
      <c r="I70" s="70"/>
      <c r="J70" s="65"/>
      <c r="K70" s="72"/>
      <c r="L70" s="72"/>
      <c r="N70" s="77"/>
      <c r="O70" s="76"/>
      <c r="S70" s="77"/>
      <c r="V70" s="428"/>
      <c r="X70" s="10"/>
      <c r="Y70" s="830">
        <f t="shared" si="12"/>
        <v>29</v>
      </c>
      <c r="Z70" s="830">
        <f t="shared" si="2"/>
        <v>0</v>
      </c>
    </row>
    <row r="71" spans="1:26" ht="15" customHeight="1" x14ac:dyDescent="0.2">
      <c r="A71" s="29"/>
      <c r="B71" s="84" t="s">
        <v>83</v>
      </c>
      <c r="C71" s="29" t="s">
        <v>159</v>
      </c>
      <c r="D71" s="82">
        <v>56</v>
      </c>
      <c r="E71" s="83">
        <v>56</v>
      </c>
      <c r="H71" s="72"/>
      <c r="I71" s="70"/>
      <c r="J71" s="65"/>
      <c r="K71" s="72"/>
      <c r="L71" s="72"/>
      <c r="N71" s="77"/>
      <c r="O71" s="76"/>
      <c r="S71" s="77"/>
      <c r="V71" s="428"/>
      <c r="X71" s="10"/>
      <c r="Y71" s="830">
        <f t="shared" si="12"/>
        <v>56</v>
      </c>
      <c r="Z71" s="830">
        <f t="shared" si="2"/>
        <v>0</v>
      </c>
    </row>
    <row r="72" spans="1:26" ht="15" customHeight="1" x14ac:dyDescent="0.2">
      <c r="A72" s="29"/>
      <c r="B72" s="84" t="s">
        <v>84</v>
      </c>
      <c r="C72" s="29" t="s">
        <v>160</v>
      </c>
      <c r="D72" s="82">
        <v>34</v>
      </c>
      <c r="E72" s="83">
        <v>34</v>
      </c>
      <c r="H72" s="72"/>
      <c r="I72" s="70"/>
      <c r="J72" s="65"/>
      <c r="K72" s="72"/>
      <c r="L72" s="72"/>
      <c r="N72" s="77"/>
      <c r="O72" s="76"/>
      <c r="S72" s="77"/>
      <c r="V72" s="428"/>
      <c r="X72" s="10"/>
      <c r="Y72" s="830">
        <f t="shared" si="12"/>
        <v>34</v>
      </c>
      <c r="Z72" s="830">
        <f t="shared" si="2"/>
        <v>0</v>
      </c>
    </row>
    <row r="73" spans="1:26" ht="15" customHeight="1" x14ac:dyDescent="0.2">
      <c r="A73" s="29" t="s">
        <v>85</v>
      </c>
      <c r="B73" s="84" t="s">
        <v>84</v>
      </c>
      <c r="C73" s="29" t="s">
        <v>160</v>
      </c>
      <c r="D73" s="142">
        <v>40</v>
      </c>
      <c r="E73" s="83"/>
      <c r="F73" s="206">
        <v>40</v>
      </c>
      <c r="H73" s="72"/>
      <c r="I73" s="70"/>
      <c r="J73" s="65"/>
      <c r="K73" s="72"/>
      <c r="L73" s="72"/>
      <c r="N73" s="77"/>
      <c r="O73" s="76"/>
      <c r="S73" s="77"/>
      <c r="V73" s="428"/>
      <c r="X73" s="10"/>
      <c r="Y73" s="830">
        <f t="shared" si="12"/>
        <v>40</v>
      </c>
      <c r="Z73" s="830">
        <f t="shared" si="2"/>
        <v>0</v>
      </c>
    </row>
    <row r="74" spans="1:26" ht="15" customHeight="1" x14ac:dyDescent="0.2">
      <c r="A74" s="29"/>
      <c r="B74" s="84" t="s">
        <v>123</v>
      </c>
      <c r="C74" s="29" t="s">
        <v>122</v>
      </c>
      <c r="D74" s="142">
        <v>14</v>
      </c>
      <c r="E74" s="83"/>
      <c r="F74" s="206">
        <v>14</v>
      </c>
      <c r="H74" s="72"/>
      <c r="I74" s="70"/>
      <c r="J74" s="65"/>
      <c r="K74" s="72"/>
      <c r="L74" s="72"/>
      <c r="N74" s="77"/>
      <c r="O74" s="76"/>
      <c r="S74" s="77"/>
      <c r="V74" s="428"/>
      <c r="X74" s="10"/>
      <c r="Y74" s="830">
        <f t="shared" si="12"/>
        <v>14</v>
      </c>
      <c r="Z74" s="830">
        <f t="shared" si="2"/>
        <v>0</v>
      </c>
    </row>
    <row r="75" spans="1:26" ht="15" customHeight="1" x14ac:dyDescent="0.2">
      <c r="A75" s="29"/>
      <c r="B75" s="29" t="s">
        <v>30</v>
      </c>
      <c r="C75" s="92" t="s">
        <v>31</v>
      </c>
      <c r="D75" s="142">
        <v>11</v>
      </c>
      <c r="E75" s="83"/>
      <c r="F75" s="206">
        <v>11</v>
      </c>
      <c r="H75" s="72"/>
      <c r="I75" s="70"/>
      <c r="J75" s="65"/>
      <c r="K75" s="72"/>
      <c r="L75" s="72"/>
      <c r="N75" s="77"/>
      <c r="O75" s="76"/>
      <c r="S75" s="77"/>
      <c r="V75" s="428"/>
      <c r="X75" s="10"/>
      <c r="Y75" s="830">
        <f t="shared" si="12"/>
        <v>11</v>
      </c>
      <c r="Z75" s="830">
        <f t="shared" si="2"/>
        <v>0</v>
      </c>
    </row>
    <row r="76" spans="1:26" ht="15" customHeight="1" x14ac:dyDescent="0.2">
      <c r="A76" s="29" t="s">
        <v>105</v>
      </c>
      <c r="B76" s="29" t="s">
        <v>94</v>
      </c>
      <c r="C76" s="304" t="s">
        <v>95</v>
      </c>
      <c r="D76" s="142">
        <v>11</v>
      </c>
      <c r="E76" s="83"/>
      <c r="F76" s="206">
        <v>11</v>
      </c>
      <c r="H76" s="72"/>
      <c r="I76" s="70"/>
      <c r="J76" s="65"/>
      <c r="K76" s="72"/>
      <c r="L76" s="72"/>
      <c r="N76" s="77"/>
      <c r="O76" s="76"/>
      <c r="S76" s="77"/>
      <c r="V76" s="428"/>
      <c r="X76" s="10"/>
      <c r="Y76" s="830">
        <f t="shared" si="12"/>
        <v>11</v>
      </c>
      <c r="Z76" s="830">
        <f t="shared" si="2"/>
        <v>0</v>
      </c>
    </row>
    <row r="77" spans="1:26" ht="15" customHeight="1" x14ac:dyDescent="0.2">
      <c r="A77" s="59"/>
      <c r="B77" s="330"/>
      <c r="C77" s="172"/>
      <c r="D77" s="142"/>
      <c r="E77" s="83"/>
      <c r="H77" s="72"/>
      <c r="I77" s="70"/>
      <c r="J77" s="65"/>
      <c r="K77" s="72"/>
      <c r="L77" s="72"/>
      <c r="N77" s="77"/>
      <c r="O77" s="76"/>
      <c r="S77" s="77"/>
      <c r="V77" s="428"/>
      <c r="X77" s="10"/>
      <c r="Y77" s="830">
        <f t="shared" si="12"/>
        <v>0</v>
      </c>
      <c r="Z77" s="830">
        <f t="shared" si="2"/>
        <v>0</v>
      </c>
    </row>
    <row r="78" spans="1:26" ht="15" customHeight="1" x14ac:dyDescent="0.2">
      <c r="A78" s="146"/>
      <c r="B78" s="382"/>
      <c r="C78" s="138" t="s">
        <v>28</v>
      </c>
      <c r="D78" s="147">
        <f>SUM(D80+D81+D82+D83+D84+D85+D86+D87+D88+D89+D91)</f>
        <v>187</v>
      </c>
      <c r="E78" s="131"/>
      <c r="F78" s="533"/>
      <c r="G78" s="127">
        <f t="shared" ref="G78:K78" si="13">SUM(G80+G81+G82+G83+G84+G85+G86+G87+G88+G89+G91)</f>
        <v>46</v>
      </c>
      <c r="H78" s="139">
        <f t="shared" si="13"/>
        <v>24</v>
      </c>
      <c r="I78" s="140">
        <f t="shared" si="13"/>
        <v>53</v>
      </c>
      <c r="J78" s="139">
        <f t="shared" si="13"/>
        <v>41</v>
      </c>
      <c r="K78" s="24">
        <f t="shared" si="13"/>
        <v>23</v>
      </c>
      <c r="L78" s="24"/>
      <c r="M78" s="103"/>
      <c r="N78" s="141"/>
      <c r="O78" s="103"/>
      <c r="P78" s="103"/>
      <c r="Q78" s="103"/>
      <c r="R78" s="103"/>
      <c r="S78" s="141"/>
      <c r="T78" s="136"/>
      <c r="U78" s="136"/>
      <c r="V78" s="433"/>
      <c r="W78" s="136"/>
      <c r="X78" s="137"/>
      <c r="Y78" s="830">
        <f t="shared" si="12"/>
        <v>187</v>
      </c>
      <c r="Z78" s="830">
        <f t="shared" si="2"/>
        <v>0</v>
      </c>
    </row>
    <row r="79" spans="1:26" ht="15" customHeight="1" x14ac:dyDescent="0.2">
      <c r="A79" s="59"/>
      <c r="B79" s="330"/>
      <c r="C79" s="947"/>
      <c r="D79" s="58"/>
      <c r="E79" s="38"/>
      <c r="F79" s="944"/>
      <c r="G79" s="38"/>
      <c r="H79" s="945"/>
      <c r="I79" s="946"/>
      <c r="J79" s="945"/>
      <c r="K79" s="39"/>
      <c r="L79" s="39"/>
      <c r="M79" s="76"/>
      <c r="N79" s="77"/>
      <c r="O79" s="76"/>
      <c r="P79" s="76"/>
      <c r="Q79" s="76"/>
      <c r="R79" s="76"/>
      <c r="S79" s="77"/>
      <c r="T79" s="9"/>
      <c r="U79" s="9"/>
      <c r="V79" s="428"/>
      <c r="W79" s="9"/>
      <c r="X79" s="10"/>
      <c r="Y79" s="830">
        <f t="shared" si="12"/>
        <v>0</v>
      </c>
      <c r="Z79" s="830">
        <f t="shared" si="2"/>
        <v>0</v>
      </c>
    </row>
    <row r="80" spans="1:26" ht="15" customHeight="1" x14ac:dyDescent="0.2">
      <c r="A80" s="29" t="s">
        <v>69</v>
      </c>
      <c r="B80" s="29" t="s">
        <v>40</v>
      </c>
      <c r="C80" s="304" t="s">
        <v>41</v>
      </c>
      <c r="D80" s="86">
        <v>10</v>
      </c>
      <c r="E80" s="71"/>
      <c r="F80" s="71"/>
      <c r="G80" s="69">
        <v>10</v>
      </c>
      <c r="H80" s="39"/>
      <c r="I80" s="40"/>
      <c r="J80" s="87"/>
      <c r="K80" s="87"/>
      <c r="L80" s="87"/>
      <c r="M80" s="88"/>
      <c r="N80" s="89"/>
      <c r="O80" s="88"/>
      <c r="P80" s="88"/>
      <c r="Q80" s="88"/>
      <c r="R80" s="88"/>
      <c r="S80" s="89"/>
      <c r="V80" s="428"/>
      <c r="X80" s="10"/>
      <c r="Y80" s="830">
        <f t="shared" si="12"/>
        <v>10</v>
      </c>
      <c r="Z80" s="830">
        <f t="shared" si="2"/>
        <v>0</v>
      </c>
    </row>
    <row r="81" spans="1:26" ht="15" customHeight="1" x14ac:dyDescent="0.2">
      <c r="A81" s="29" t="s">
        <v>53</v>
      </c>
      <c r="B81" s="29" t="s">
        <v>38</v>
      </c>
      <c r="C81" s="304" t="s">
        <v>39</v>
      </c>
      <c r="D81" s="68">
        <v>12</v>
      </c>
      <c r="E81" s="53"/>
      <c r="G81" s="206">
        <v>12</v>
      </c>
      <c r="H81" s="72"/>
      <c r="I81" s="40"/>
      <c r="J81" s="87"/>
      <c r="K81" s="87"/>
      <c r="L81" s="87"/>
      <c r="M81" s="88"/>
      <c r="N81" s="89"/>
      <c r="O81" s="88"/>
      <c r="P81" s="88"/>
      <c r="Q81" s="88"/>
      <c r="R81" s="88"/>
      <c r="S81" s="89"/>
      <c r="V81" s="428"/>
      <c r="X81" s="10"/>
      <c r="Y81" s="830">
        <f t="shared" si="12"/>
        <v>12</v>
      </c>
      <c r="Z81" s="830">
        <f t="shared" si="2"/>
        <v>0</v>
      </c>
    </row>
    <row r="82" spans="1:26" ht="15" customHeight="1" x14ac:dyDescent="0.2">
      <c r="A82" s="29"/>
      <c r="B82" s="29" t="s">
        <v>141</v>
      </c>
      <c r="C82" s="304" t="s">
        <v>126</v>
      </c>
      <c r="D82" s="68">
        <v>11</v>
      </c>
      <c r="E82" s="53"/>
      <c r="G82" s="206">
        <v>11</v>
      </c>
      <c r="H82" s="72"/>
      <c r="I82" s="62"/>
      <c r="J82" s="87"/>
      <c r="K82" s="87"/>
      <c r="L82" s="87"/>
      <c r="M82" s="88"/>
      <c r="N82" s="94"/>
      <c r="O82" s="88"/>
      <c r="P82" s="88"/>
      <c r="Q82" s="88"/>
      <c r="R82" s="88"/>
      <c r="S82" s="94"/>
      <c r="V82" s="428"/>
      <c r="X82" s="10"/>
      <c r="Y82" s="830">
        <f t="shared" si="12"/>
        <v>11</v>
      </c>
      <c r="Z82" s="830">
        <f t="shared" si="2"/>
        <v>0</v>
      </c>
    </row>
    <row r="83" spans="1:26" ht="15" customHeight="1" x14ac:dyDescent="0.2">
      <c r="A83" s="79" t="s">
        <v>56</v>
      </c>
      <c r="B83" s="417" t="s">
        <v>130</v>
      </c>
      <c r="C83" s="79" t="s">
        <v>35</v>
      </c>
      <c r="D83" s="68">
        <v>13</v>
      </c>
      <c r="E83" s="53"/>
      <c r="G83" s="206">
        <v>13</v>
      </c>
      <c r="H83" s="72"/>
      <c r="I83" s="62"/>
      <c r="J83" s="87"/>
      <c r="K83" s="87"/>
      <c r="L83" s="87"/>
      <c r="M83" s="88"/>
      <c r="N83" s="94"/>
      <c r="O83" s="88"/>
      <c r="P83" s="88"/>
      <c r="Q83" s="88"/>
      <c r="R83" s="88"/>
      <c r="S83" s="94"/>
      <c r="V83" s="428"/>
      <c r="X83" s="10"/>
      <c r="Y83" s="830">
        <f t="shared" si="12"/>
        <v>13</v>
      </c>
      <c r="Z83" s="830">
        <f t="shared" si="2"/>
        <v>0</v>
      </c>
    </row>
    <row r="84" spans="1:26" ht="15" customHeight="1" x14ac:dyDescent="0.2">
      <c r="A84" s="29" t="s">
        <v>50</v>
      </c>
      <c r="B84" s="29" t="s">
        <v>36</v>
      </c>
      <c r="C84" s="418" t="s">
        <v>37</v>
      </c>
      <c r="D84" s="68">
        <v>14</v>
      </c>
      <c r="E84" s="53"/>
      <c r="H84" s="72">
        <v>14</v>
      </c>
      <c r="I84" s="40"/>
      <c r="J84" s="87"/>
      <c r="K84" s="530"/>
      <c r="L84" s="530"/>
      <c r="M84" s="88"/>
      <c r="N84" s="89"/>
      <c r="O84" s="88"/>
      <c r="P84" s="88"/>
      <c r="Q84" s="88"/>
      <c r="R84" s="88"/>
      <c r="S84" s="89"/>
      <c r="V84" s="428"/>
      <c r="X84" s="10"/>
      <c r="Y84" s="830">
        <f t="shared" si="12"/>
        <v>14</v>
      </c>
      <c r="Z84" s="830">
        <f t="shared" ref="Z84:Z147" si="14">SUM(Y84-D84)</f>
        <v>0</v>
      </c>
    </row>
    <row r="85" spans="1:26" ht="15" customHeight="1" x14ac:dyDescent="0.2">
      <c r="A85" s="29" t="s">
        <v>63</v>
      </c>
      <c r="B85" s="29" t="s">
        <v>32</v>
      </c>
      <c r="C85" s="304" t="s">
        <v>33</v>
      </c>
      <c r="D85" s="68">
        <v>27</v>
      </c>
      <c r="E85" s="71"/>
      <c r="H85" s="72">
        <v>10</v>
      </c>
      <c r="I85" s="73">
        <v>12</v>
      </c>
      <c r="J85" s="65">
        <v>5</v>
      </c>
      <c r="K85" s="54"/>
      <c r="L85" s="54"/>
      <c r="M85" s="55"/>
      <c r="N85" s="78"/>
      <c r="O85" s="41"/>
      <c r="P85" s="55"/>
      <c r="Q85" s="55"/>
      <c r="R85" s="55"/>
      <c r="S85" s="78"/>
      <c r="V85" s="428"/>
      <c r="X85" s="10"/>
      <c r="Y85" s="830">
        <f t="shared" si="12"/>
        <v>27</v>
      </c>
      <c r="Z85" s="830">
        <f t="shared" si="14"/>
        <v>0</v>
      </c>
    </row>
    <row r="86" spans="1:26" ht="15" customHeight="1" x14ac:dyDescent="0.2">
      <c r="A86" s="29" t="s">
        <v>454</v>
      </c>
      <c r="B86" s="29" t="s">
        <v>128</v>
      </c>
      <c r="C86" s="81" t="s">
        <v>127</v>
      </c>
      <c r="D86" s="68">
        <v>11</v>
      </c>
      <c r="E86" s="71"/>
      <c r="H86" s="72"/>
      <c r="I86" s="70">
        <v>11</v>
      </c>
      <c r="J86" s="65"/>
      <c r="K86" s="54"/>
      <c r="L86" s="54"/>
      <c r="M86" s="55"/>
      <c r="N86" s="43"/>
      <c r="O86" s="41"/>
      <c r="P86" s="55"/>
      <c r="Q86" s="55"/>
      <c r="R86" s="55"/>
      <c r="S86" s="43"/>
      <c r="V86" s="428"/>
      <c r="X86" s="10"/>
      <c r="Y86" s="830">
        <f t="shared" si="12"/>
        <v>11</v>
      </c>
      <c r="Z86" s="830">
        <f t="shared" si="14"/>
        <v>0</v>
      </c>
    </row>
    <row r="87" spans="1:26" ht="15" customHeight="1" x14ac:dyDescent="0.2">
      <c r="A87" s="29" t="s">
        <v>62</v>
      </c>
      <c r="B87" s="29" t="s">
        <v>3</v>
      </c>
      <c r="C87" s="419" t="s">
        <v>163</v>
      </c>
      <c r="D87" s="82">
        <v>18</v>
      </c>
      <c r="E87" s="85"/>
      <c r="H87" s="72"/>
      <c r="I87" s="73"/>
      <c r="J87" s="65">
        <v>9</v>
      </c>
      <c r="K87" s="72">
        <v>9</v>
      </c>
      <c r="L87" s="72"/>
      <c r="N87" s="75"/>
      <c r="O87" s="76"/>
      <c r="S87" s="75"/>
      <c r="V87" s="428"/>
      <c r="X87" s="10"/>
      <c r="Y87" s="830">
        <f t="shared" si="12"/>
        <v>18</v>
      </c>
      <c r="Z87" s="830">
        <f t="shared" si="14"/>
        <v>0</v>
      </c>
    </row>
    <row r="88" spans="1:26" s="9" customFormat="1" ht="15" customHeight="1" x14ac:dyDescent="0.2">
      <c r="A88" s="59" t="s">
        <v>138</v>
      </c>
      <c r="B88" s="59" t="s">
        <v>140</v>
      </c>
      <c r="C88" s="59" t="s">
        <v>139</v>
      </c>
      <c r="D88" s="99">
        <v>14</v>
      </c>
      <c r="E88" s="53"/>
      <c r="F88" s="53"/>
      <c r="G88" s="53"/>
      <c r="H88" s="65"/>
      <c r="I88" s="70"/>
      <c r="J88" s="65"/>
      <c r="K88" s="65">
        <v>14</v>
      </c>
      <c r="L88" s="65"/>
      <c r="M88" s="76"/>
      <c r="N88" s="77"/>
      <c r="O88" s="76"/>
      <c r="P88" s="76"/>
      <c r="Q88" s="88"/>
      <c r="R88" s="88"/>
      <c r="S88" s="94"/>
      <c r="V88" s="428"/>
      <c r="X88" s="10"/>
      <c r="Y88" s="830">
        <f t="shared" si="12"/>
        <v>14</v>
      </c>
      <c r="Z88" s="830">
        <f t="shared" si="14"/>
        <v>0</v>
      </c>
    </row>
    <row r="89" spans="1:26" s="9" customFormat="1" ht="15" customHeight="1" x14ac:dyDescent="0.2">
      <c r="A89" s="29" t="s">
        <v>132</v>
      </c>
      <c r="B89" s="29" t="s">
        <v>456</v>
      </c>
      <c r="C89" s="29" t="s">
        <v>455</v>
      </c>
      <c r="D89" s="99">
        <v>17</v>
      </c>
      <c r="E89" s="53"/>
      <c r="F89" s="53"/>
      <c r="G89" s="53"/>
      <c r="H89" s="65"/>
      <c r="I89" s="70">
        <v>10</v>
      </c>
      <c r="J89" s="65">
        <v>7</v>
      </c>
      <c r="K89" s="65"/>
      <c r="L89" s="65"/>
      <c r="M89" s="76"/>
      <c r="N89" s="77"/>
      <c r="O89" s="76"/>
      <c r="P89" s="76"/>
      <c r="Q89" s="88"/>
      <c r="R89" s="88"/>
      <c r="S89" s="94"/>
      <c r="V89" s="428"/>
      <c r="X89" s="10"/>
      <c r="Y89" s="830">
        <f t="shared" si="12"/>
        <v>17</v>
      </c>
      <c r="Z89" s="830">
        <f t="shared" si="14"/>
        <v>0</v>
      </c>
    </row>
    <row r="90" spans="1:26" s="9" customFormat="1" ht="15" customHeight="1" x14ac:dyDescent="0.2">
      <c r="A90" s="59"/>
      <c r="B90" s="59"/>
      <c r="C90" s="59"/>
      <c r="D90" s="99"/>
      <c r="E90" s="53"/>
      <c r="F90" s="53"/>
      <c r="G90" s="53"/>
      <c r="H90" s="65"/>
      <c r="I90" s="70"/>
      <c r="J90" s="65"/>
      <c r="K90" s="65"/>
      <c r="L90" s="65"/>
      <c r="M90" s="76"/>
      <c r="N90" s="77"/>
      <c r="O90" s="76"/>
      <c r="P90" s="76"/>
      <c r="Q90" s="88"/>
      <c r="R90" s="88"/>
      <c r="S90" s="94"/>
      <c r="V90" s="428"/>
      <c r="X90" s="10"/>
      <c r="Y90" s="830">
        <f t="shared" si="12"/>
        <v>0</v>
      </c>
      <c r="Z90" s="830">
        <f t="shared" si="14"/>
        <v>0</v>
      </c>
    </row>
    <row r="91" spans="1:26" s="67" customFormat="1" ht="15" customHeight="1" x14ac:dyDescent="0.2">
      <c r="A91" s="59" t="s">
        <v>65</v>
      </c>
      <c r="B91" s="59" t="s">
        <v>319</v>
      </c>
      <c r="C91" s="60" t="s">
        <v>328</v>
      </c>
      <c r="D91" s="170">
        <v>40</v>
      </c>
      <c r="E91" s="51"/>
      <c r="F91" s="51"/>
      <c r="G91" s="51"/>
      <c r="H91" s="49"/>
      <c r="I91" s="161">
        <v>20</v>
      </c>
      <c r="J91" s="49">
        <v>20</v>
      </c>
      <c r="K91" s="108"/>
      <c r="L91" s="108"/>
      <c r="M91" s="122"/>
      <c r="N91" s="123"/>
      <c r="O91" s="122"/>
      <c r="P91" s="122"/>
      <c r="Q91" s="122"/>
      <c r="R91" s="158"/>
      <c r="S91" s="52"/>
      <c r="T91" s="159"/>
      <c r="U91" s="159"/>
      <c r="V91" s="435"/>
      <c r="W91" s="159"/>
      <c r="X91" s="160"/>
      <c r="Y91" s="830">
        <f t="shared" si="12"/>
        <v>40</v>
      </c>
      <c r="Z91" s="830">
        <f t="shared" si="14"/>
        <v>0</v>
      </c>
    </row>
    <row r="92" spans="1:26" s="67" customFormat="1" ht="15" customHeight="1" x14ac:dyDescent="0.2">
      <c r="A92" s="60"/>
      <c r="B92" s="59"/>
      <c r="C92" s="59" t="s">
        <v>149</v>
      </c>
      <c r="D92" s="106">
        <f>SUM(D91-D93)</f>
        <v>24</v>
      </c>
      <c r="E92" s="51"/>
      <c r="F92" s="51"/>
      <c r="G92" s="51"/>
      <c r="H92" s="108"/>
      <c r="I92" s="107">
        <v>12</v>
      </c>
      <c r="J92" s="108">
        <v>12</v>
      </c>
      <c r="K92" s="108"/>
      <c r="L92" s="108"/>
      <c r="M92" s="122"/>
      <c r="N92" s="123"/>
      <c r="O92" s="122"/>
      <c r="P92" s="122"/>
      <c r="Q92" s="122"/>
      <c r="R92" s="158"/>
      <c r="S92" s="52"/>
      <c r="T92" s="159"/>
      <c r="U92" s="159"/>
      <c r="V92" s="435"/>
      <c r="W92" s="159"/>
      <c r="X92" s="160"/>
      <c r="Y92" s="830">
        <f t="shared" si="12"/>
        <v>24</v>
      </c>
      <c r="Z92" s="830">
        <f t="shared" si="14"/>
        <v>0</v>
      </c>
    </row>
    <row r="93" spans="1:26" s="67" customFormat="1" ht="15" customHeight="1" x14ac:dyDescent="0.2">
      <c r="A93" s="60"/>
      <c r="B93" s="59"/>
      <c r="C93" s="59" t="s">
        <v>150</v>
      </c>
      <c r="D93" s="106">
        <f>SUM(D91*0.4)</f>
        <v>16</v>
      </c>
      <c r="E93" s="51"/>
      <c r="F93" s="51"/>
      <c r="G93" s="51"/>
      <c r="H93" s="108"/>
      <c r="I93" s="107">
        <v>8</v>
      </c>
      <c r="J93" s="108">
        <v>8</v>
      </c>
      <c r="K93" s="108"/>
      <c r="L93" s="108"/>
      <c r="M93" s="122"/>
      <c r="N93" s="123"/>
      <c r="O93" s="122"/>
      <c r="P93" s="122"/>
      <c r="Q93" s="122"/>
      <c r="R93" s="158"/>
      <c r="S93" s="52"/>
      <c r="T93" s="159"/>
      <c r="U93" s="159"/>
      <c r="V93" s="435"/>
      <c r="W93" s="159"/>
      <c r="X93" s="160"/>
      <c r="Y93" s="830">
        <f t="shared" si="12"/>
        <v>16</v>
      </c>
      <c r="Z93" s="830">
        <f t="shared" si="14"/>
        <v>0</v>
      </c>
    </row>
    <row r="94" spans="1:26" s="67" customFormat="1" ht="15" customHeight="1" x14ac:dyDescent="0.2">
      <c r="A94" s="60"/>
      <c r="B94" s="59"/>
      <c r="C94" s="59"/>
      <c r="D94" s="106"/>
      <c r="E94" s="51"/>
      <c r="F94" s="51"/>
      <c r="G94" s="51"/>
      <c r="H94" s="108"/>
      <c r="I94" s="107"/>
      <c r="J94" s="108"/>
      <c r="K94" s="108"/>
      <c r="L94" s="108"/>
      <c r="M94" s="122"/>
      <c r="N94" s="123"/>
      <c r="O94" s="122"/>
      <c r="P94" s="122"/>
      <c r="Q94" s="122"/>
      <c r="R94" s="158"/>
      <c r="S94" s="52"/>
      <c r="T94" s="159"/>
      <c r="U94" s="159"/>
      <c r="V94" s="435"/>
      <c r="W94" s="159"/>
      <c r="X94" s="160"/>
      <c r="Y94" s="830">
        <f t="shared" si="12"/>
        <v>0</v>
      </c>
      <c r="Z94" s="830">
        <f t="shared" si="14"/>
        <v>0</v>
      </c>
    </row>
    <row r="95" spans="1:26" s="66" customFormat="1" ht="15" customHeight="1" x14ac:dyDescent="0.2">
      <c r="A95" s="146" t="s">
        <v>64</v>
      </c>
      <c r="B95" s="146" t="s">
        <v>351</v>
      </c>
      <c r="C95" s="21" t="s">
        <v>329</v>
      </c>
      <c r="D95" s="147">
        <v>700</v>
      </c>
      <c r="E95" s="148"/>
      <c r="F95" s="148"/>
      <c r="G95" s="148"/>
      <c r="H95" s="149"/>
      <c r="I95" s="150"/>
      <c r="J95" s="149">
        <v>60</v>
      </c>
      <c r="K95" s="149">
        <v>80</v>
      </c>
      <c r="L95" s="149">
        <v>80</v>
      </c>
      <c r="M95" s="151">
        <v>80</v>
      </c>
      <c r="N95" s="152">
        <v>80</v>
      </c>
      <c r="O95" s="151">
        <v>80</v>
      </c>
      <c r="P95" s="151">
        <v>80</v>
      </c>
      <c r="Q95" s="151">
        <v>80</v>
      </c>
      <c r="R95" s="151">
        <v>80</v>
      </c>
      <c r="S95" s="152"/>
      <c r="T95" s="151"/>
      <c r="U95" s="151"/>
      <c r="V95" s="827"/>
      <c r="W95" s="153"/>
      <c r="X95" s="154"/>
      <c r="Y95" s="830">
        <f t="shared" si="12"/>
        <v>700</v>
      </c>
      <c r="Z95" s="830">
        <f t="shared" si="14"/>
        <v>0</v>
      </c>
    </row>
    <row r="96" spans="1:26" s="9" customFormat="1" ht="15" customHeight="1" x14ac:dyDescent="0.2">
      <c r="A96" s="29"/>
      <c r="B96" s="59"/>
      <c r="C96" s="59" t="s">
        <v>148</v>
      </c>
      <c r="D96" s="106">
        <f>SUM(D95-D97)</f>
        <v>490</v>
      </c>
      <c r="E96" s="51"/>
      <c r="F96" s="51"/>
      <c r="G96" s="51"/>
      <c r="H96" s="49"/>
      <c r="I96" s="107"/>
      <c r="J96" s="108">
        <f>SUM(J95-J97)</f>
        <v>42</v>
      </c>
      <c r="K96" s="108">
        <f t="shared" ref="K96:R96" si="15">SUM(K95-K97)</f>
        <v>56</v>
      </c>
      <c r="L96" s="108">
        <f t="shared" si="15"/>
        <v>56</v>
      </c>
      <c r="M96" s="112">
        <f t="shared" si="15"/>
        <v>56</v>
      </c>
      <c r="N96" s="111">
        <f t="shared" si="15"/>
        <v>56</v>
      </c>
      <c r="O96" s="112">
        <f t="shared" si="15"/>
        <v>56</v>
      </c>
      <c r="P96" s="112">
        <f t="shared" si="15"/>
        <v>56</v>
      </c>
      <c r="Q96" s="112">
        <f t="shared" si="15"/>
        <v>56</v>
      </c>
      <c r="R96" s="112">
        <f t="shared" si="15"/>
        <v>56</v>
      </c>
      <c r="S96" s="123"/>
      <c r="T96" s="122"/>
      <c r="U96" s="122"/>
      <c r="V96" s="828"/>
      <c r="W96" s="156"/>
      <c r="X96" s="157"/>
      <c r="Y96" s="830">
        <f t="shared" si="12"/>
        <v>490</v>
      </c>
      <c r="Z96" s="830">
        <f t="shared" si="14"/>
        <v>0</v>
      </c>
    </row>
    <row r="97" spans="1:26" ht="15" customHeight="1" x14ac:dyDescent="0.2">
      <c r="A97" s="29"/>
      <c r="B97" s="59"/>
      <c r="C97" s="59" t="s">
        <v>151</v>
      </c>
      <c r="D97" s="106">
        <f>SUM(D95)*0.3</f>
        <v>210</v>
      </c>
      <c r="E97" s="51"/>
      <c r="F97" s="51"/>
      <c r="G97" s="51"/>
      <c r="H97" s="49"/>
      <c r="I97" s="107"/>
      <c r="J97" s="108">
        <f>SUM(J95)*0.3</f>
        <v>18</v>
      </c>
      <c r="K97" s="108">
        <f t="shared" ref="K97:R97" si="16">SUM(K95)*0.3</f>
        <v>24</v>
      </c>
      <c r="L97" s="108">
        <f t="shared" si="16"/>
        <v>24</v>
      </c>
      <c r="M97" s="122">
        <f t="shared" si="16"/>
        <v>24</v>
      </c>
      <c r="N97" s="123">
        <f t="shared" si="16"/>
        <v>24</v>
      </c>
      <c r="O97" s="122">
        <f t="shared" si="16"/>
        <v>24</v>
      </c>
      <c r="P97" s="122">
        <f t="shared" si="16"/>
        <v>24</v>
      </c>
      <c r="Q97" s="122">
        <f t="shared" si="16"/>
        <v>24</v>
      </c>
      <c r="R97" s="122">
        <f t="shared" si="16"/>
        <v>24</v>
      </c>
      <c r="S97" s="123"/>
      <c r="T97" s="119"/>
      <c r="U97" s="119"/>
      <c r="V97" s="828"/>
      <c r="W97" s="105"/>
      <c r="X97" s="157"/>
      <c r="Y97" s="830">
        <f t="shared" si="12"/>
        <v>210</v>
      </c>
      <c r="Z97" s="830">
        <f t="shared" si="14"/>
        <v>0</v>
      </c>
    </row>
    <row r="98" spans="1:26" ht="15" customHeight="1" x14ac:dyDescent="0.2">
      <c r="A98" s="29"/>
      <c r="B98" s="29"/>
      <c r="C98" s="29"/>
      <c r="D98" s="167"/>
      <c r="E98" s="51"/>
      <c r="F98" s="51"/>
      <c r="G98" s="51"/>
      <c r="H98" s="49"/>
      <c r="I98" s="107"/>
      <c r="J98" s="108"/>
      <c r="K98" s="108"/>
      <c r="L98" s="108"/>
      <c r="M98" s="122"/>
      <c r="N98" s="123"/>
      <c r="O98" s="122"/>
      <c r="P98" s="122"/>
      <c r="Q98" s="122"/>
      <c r="R98" s="122"/>
      <c r="S98" s="123"/>
      <c r="T98" s="105"/>
      <c r="U98" s="105"/>
      <c r="V98" s="434"/>
      <c r="W98" s="105"/>
      <c r="X98" s="157"/>
      <c r="Y98" s="830">
        <f t="shared" si="12"/>
        <v>0</v>
      </c>
      <c r="Z98" s="830">
        <f t="shared" si="14"/>
        <v>0</v>
      </c>
    </row>
    <row r="99" spans="1:26" s="9" customFormat="1" ht="15" customHeight="1" x14ac:dyDescent="0.2">
      <c r="A99" s="59" t="s">
        <v>65</v>
      </c>
      <c r="B99" s="59" t="s">
        <v>589</v>
      </c>
      <c r="C99" s="60" t="s">
        <v>435</v>
      </c>
      <c r="D99" s="170">
        <v>250</v>
      </c>
      <c r="E99" s="51"/>
      <c r="F99" s="51"/>
      <c r="G99" s="51"/>
      <c r="H99" s="49"/>
      <c r="I99" s="161">
        <v>30</v>
      </c>
      <c r="J99" s="49">
        <v>50</v>
      </c>
      <c r="K99" s="49">
        <v>50</v>
      </c>
      <c r="L99" s="49">
        <v>40</v>
      </c>
      <c r="M99" s="158">
        <v>40</v>
      </c>
      <c r="N99" s="52">
        <v>40</v>
      </c>
      <c r="O99" s="158"/>
      <c r="P99" s="158"/>
      <c r="Q99" s="158"/>
      <c r="R99" s="158"/>
      <c r="S99" s="123"/>
      <c r="T99" s="156"/>
      <c r="U99" s="156"/>
      <c r="V99" s="434"/>
      <c r="W99" s="156"/>
      <c r="X99" s="157"/>
      <c r="Y99" s="830">
        <f t="shared" si="12"/>
        <v>250</v>
      </c>
      <c r="Z99" s="830">
        <f t="shared" si="14"/>
        <v>0</v>
      </c>
    </row>
    <row r="100" spans="1:26" s="67" customFormat="1" ht="15" customHeight="1" x14ac:dyDescent="0.2">
      <c r="A100" s="60"/>
      <c r="B100" s="59"/>
      <c r="C100" s="59" t="s">
        <v>149</v>
      </c>
      <c r="D100" s="106">
        <f>SUM(D99-D101)</f>
        <v>162.5</v>
      </c>
      <c r="E100" s="51"/>
      <c r="F100" s="51"/>
      <c r="G100" s="51"/>
      <c r="H100" s="49"/>
      <c r="I100" s="107">
        <f>SUM(I99-I101)</f>
        <v>19.5</v>
      </c>
      <c r="J100" s="108">
        <f t="shared" ref="J100:N100" si="17">SUM(J99-J101)</f>
        <v>32.5</v>
      </c>
      <c r="K100" s="108">
        <f t="shared" si="17"/>
        <v>32.5</v>
      </c>
      <c r="L100" s="108">
        <f t="shared" si="17"/>
        <v>26</v>
      </c>
      <c r="M100" s="122">
        <f t="shared" si="17"/>
        <v>26</v>
      </c>
      <c r="N100" s="123">
        <f t="shared" si="17"/>
        <v>26</v>
      </c>
      <c r="O100" s="158"/>
      <c r="P100" s="158"/>
      <c r="Q100" s="122"/>
      <c r="R100" s="122"/>
      <c r="S100" s="52"/>
      <c r="T100" s="159"/>
      <c r="U100" s="159"/>
      <c r="V100" s="435"/>
      <c r="W100" s="159"/>
      <c r="X100" s="160"/>
      <c r="Y100" s="830">
        <f t="shared" si="12"/>
        <v>162.5</v>
      </c>
      <c r="Z100" s="830">
        <f t="shared" si="14"/>
        <v>0</v>
      </c>
    </row>
    <row r="101" spans="1:26" s="67" customFormat="1" ht="15" customHeight="1" x14ac:dyDescent="0.2">
      <c r="A101" s="60"/>
      <c r="B101" s="59"/>
      <c r="C101" s="59" t="s">
        <v>150</v>
      </c>
      <c r="D101" s="106">
        <f>SUM(D99*0.35)</f>
        <v>87.5</v>
      </c>
      <c r="E101" s="51"/>
      <c r="F101" s="51"/>
      <c r="G101" s="51"/>
      <c r="H101" s="49"/>
      <c r="I101" s="107">
        <f>SUM(I99)*0.35</f>
        <v>10.5</v>
      </c>
      <c r="J101" s="108">
        <f t="shared" ref="J101:N101" si="18">SUM(J99)*0.35</f>
        <v>17.5</v>
      </c>
      <c r="K101" s="108">
        <f t="shared" si="18"/>
        <v>17.5</v>
      </c>
      <c r="L101" s="108">
        <f t="shared" si="18"/>
        <v>14</v>
      </c>
      <c r="M101" s="122">
        <f t="shared" si="18"/>
        <v>14</v>
      </c>
      <c r="N101" s="123">
        <f t="shared" si="18"/>
        <v>14</v>
      </c>
      <c r="O101" s="158"/>
      <c r="P101" s="158"/>
      <c r="Q101" s="122"/>
      <c r="R101" s="122"/>
      <c r="S101" s="52"/>
      <c r="T101" s="159"/>
      <c r="U101" s="159"/>
      <c r="V101" s="435"/>
      <c r="W101" s="159"/>
      <c r="X101" s="160"/>
      <c r="Y101" s="830">
        <f t="shared" si="12"/>
        <v>87.5</v>
      </c>
      <c r="Z101" s="830">
        <f t="shared" si="14"/>
        <v>0</v>
      </c>
    </row>
    <row r="102" spans="1:26" s="67" customFormat="1" ht="15" customHeight="1" x14ac:dyDescent="0.2">
      <c r="A102" s="20"/>
      <c r="B102" s="29"/>
      <c r="C102" s="29"/>
      <c r="D102" s="167"/>
      <c r="E102" s="51"/>
      <c r="F102" s="51"/>
      <c r="G102" s="51"/>
      <c r="H102" s="49"/>
      <c r="I102" s="107"/>
      <c r="J102" s="108"/>
      <c r="K102" s="108"/>
      <c r="L102" s="108"/>
      <c r="M102" s="122"/>
      <c r="N102" s="123"/>
      <c r="O102" s="122"/>
      <c r="P102" s="122"/>
      <c r="Q102" s="122"/>
      <c r="R102" s="122"/>
      <c r="S102" s="52"/>
      <c r="T102" s="159"/>
      <c r="U102" s="159"/>
      <c r="V102" s="435"/>
      <c r="W102" s="159"/>
      <c r="X102" s="160"/>
      <c r="Y102" s="830">
        <f t="shared" si="12"/>
        <v>0</v>
      </c>
      <c r="Z102" s="830">
        <f t="shared" si="14"/>
        <v>0</v>
      </c>
    </row>
    <row r="103" spans="1:26" ht="15" customHeight="1" x14ac:dyDescent="0.2">
      <c r="A103" s="29" t="s">
        <v>63</v>
      </c>
      <c r="B103" s="59" t="s">
        <v>166</v>
      </c>
      <c r="C103" s="104" t="s">
        <v>436</v>
      </c>
      <c r="D103" s="332">
        <v>120</v>
      </c>
      <c r="E103" s="71"/>
      <c r="F103" s="71"/>
      <c r="G103" s="71"/>
      <c r="H103" s="65"/>
      <c r="I103" s="65"/>
      <c r="J103" s="215"/>
      <c r="K103" s="72"/>
      <c r="L103" s="72"/>
      <c r="M103" s="53">
        <v>15</v>
      </c>
      <c r="N103" s="53">
        <v>35</v>
      </c>
      <c r="O103" s="42">
        <v>35</v>
      </c>
      <c r="P103" s="41">
        <v>35</v>
      </c>
      <c r="S103" s="75"/>
      <c r="U103" s="9"/>
      <c r="V103" s="428"/>
      <c r="W103" s="9"/>
      <c r="X103" s="10"/>
      <c r="Y103" s="830">
        <f t="shared" si="12"/>
        <v>120</v>
      </c>
      <c r="Z103" s="830">
        <f t="shared" si="14"/>
        <v>0</v>
      </c>
    </row>
    <row r="104" spans="1:26" ht="15" customHeight="1" x14ac:dyDescent="0.2">
      <c r="A104" s="29"/>
      <c r="B104" s="59"/>
      <c r="C104" s="93" t="s">
        <v>253</v>
      </c>
      <c r="D104" s="208">
        <f>SUM(D103-D105)</f>
        <v>72</v>
      </c>
      <c r="E104" s="71"/>
      <c r="F104" s="71"/>
      <c r="G104" s="71"/>
      <c r="H104" s="65"/>
      <c r="I104" s="65"/>
      <c r="J104" s="215"/>
      <c r="K104" s="72"/>
      <c r="L104" s="72"/>
      <c r="M104" s="71">
        <f>SUM(M103-M105)</f>
        <v>9</v>
      </c>
      <c r="N104" s="71">
        <f>SUM(N103-N105)</f>
        <v>21</v>
      </c>
      <c r="O104" s="212">
        <f>SUM(O103-O105)</f>
        <v>21</v>
      </c>
      <c r="P104" s="76">
        <f>SUM(P103-P105)</f>
        <v>21</v>
      </c>
      <c r="S104" s="75"/>
      <c r="U104" s="9"/>
      <c r="V104" s="428"/>
      <c r="W104" s="9"/>
      <c r="X104" s="10"/>
      <c r="Y104" s="830">
        <f t="shared" si="12"/>
        <v>72</v>
      </c>
      <c r="Z104" s="830">
        <f t="shared" si="14"/>
        <v>0</v>
      </c>
    </row>
    <row r="105" spans="1:26" ht="15" customHeight="1" x14ac:dyDescent="0.2">
      <c r="A105" s="29"/>
      <c r="B105" s="29"/>
      <c r="C105" s="93" t="s">
        <v>254</v>
      </c>
      <c r="D105" s="90">
        <f>SUM(D103*0.4)</f>
        <v>48</v>
      </c>
      <c r="E105" s="71"/>
      <c r="F105" s="71"/>
      <c r="G105" s="71"/>
      <c r="H105" s="65"/>
      <c r="I105" s="65"/>
      <c r="J105" s="215"/>
      <c r="K105" s="72"/>
      <c r="L105" s="72"/>
      <c r="M105" s="71">
        <f>SUM(M103*0.4)</f>
        <v>6</v>
      </c>
      <c r="N105" s="71">
        <f>SUM(N103*0.4)</f>
        <v>14</v>
      </c>
      <c r="O105" s="212">
        <f>SUM(O103*0.4)</f>
        <v>14</v>
      </c>
      <c r="P105" s="76">
        <f>SUM(P103*0.4)</f>
        <v>14</v>
      </c>
      <c r="S105" s="75"/>
      <c r="U105" s="9"/>
      <c r="V105" s="428"/>
      <c r="W105" s="9"/>
      <c r="X105" s="10"/>
      <c r="Y105" s="830">
        <f t="shared" si="12"/>
        <v>48</v>
      </c>
      <c r="Z105" s="830">
        <f t="shared" si="14"/>
        <v>0</v>
      </c>
    </row>
    <row r="106" spans="1:26" s="67" customFormat="1" ht="15" customHeight="1" x14ac:dyDescent="0.2">
      <c r="A106" s="20"/>
      <c r="B106" s="29"/>
      <c r="C106" s="29"/>
      <c r="D106" s="167"/>
      <c r="E106" s="51"/>
      <c r="F106" s="51"/>
      <c r="G106" s="51"/>
      <c r="H106" s="49"/>
      <c r="I106" s="107"/>
      <c r="J106" s="108"/>
      <c r="K106" s="108"/>
      <c r="L106" s="108"/>
      <c r="M106" s="122"/>
      <c r="N106" s="123"/>
      <c r="O106" s="122"/>
      <c r="P106" s="122"/>
      <c r="Q106" s="122"/>
      <c r="R106" s="122"/>
      <c r="S106" s="52"/>
      <c r="T106" s="159"/>
      <c r="U106" s="159"/>
      <c r="V106" s="435"/>
      <c r="W106" s="159"/>
      <c r="X106" s="160"/>
      <c r="Y106" s="830">
        <f t="shared" si="12"/>
        <v>0</v>
      </c>
      <c r="Z106" s="830">
        <f t="shared" si="14"/>
        <v>0</v>
      </c>
    </row>
    <row r="107" spans="1:26" s="9" customFormat="1" ht="15" customHeight="1" x14ac:dyDescent="0.2">
      <c r="A107" s="59" t="s">
        <v>66</v>
      </c>
      <c r="B107" s="59" t="s">
        <v>438</v>
      </c>
      <c r="C107" s="60" t="s">
        <v>354</v>
      </c>
      <c r="D107" s="170">
        <v>150</v>
      </c>
      <c r="E107" s="51"/>
      <c r="F107" s="51"/>
      <c r="G107" s="51"/>
      <c r="H107" s="49"/>
      <c r="I107" s="161">
        <v>20</v>
      </c>
      <c r="J107" s="49">
        <v>50</v>
      </c>
      <c r="K107" s="49">
        <v>50</v>
      </c>
      <c r="L107" s="49">
        <v>30</v>
      </c>
      <c r="M107" s="120"/>
      <c r="N107" s="52"/>
      <c r="O107" s="158"/>
      <c r="P107" s="158"/>
      <c r="Q107" s="158"/>
      <c r="R107" s="158"/>
      <c r="S107" s="52"/>
      <c r="T107" s="156"/>
      <c r="U107" s="156"/>
      <c r="V107" s="434"/>
      <c r="W107" s="156"/>
      <c r="X107" s="157"/>
      <c r="Y107" s="830">
        <f t="shared" si="12"/>
        <v>150</v>
      </c>
      <c r="Z107" s="830">
        <f t="shared" si="14"/>
        <v>0</v>
      </c>
    </row>
    <row r="108" spans="1:26" ht="15" customHeight="1" x14ac:dyDescent="0.2">
      <c r="A108" s="29"/>
      <c r="B108" s="59" t="s">
        <v>437</v>
      </c>
      <c r="C108" s="29" t="s">
        <v>152</v>
      </c>
      <c r="D108" s="106">
        <v>98</v>
      </c>
      <c r="E108" s="51"/>
      <c r="F108" s="51"/>
      <c r="G108" s="51"/>
      <c r="H108" s="49"/>
      <c r="I108" s="107">
        <v>22</v>
      </c>
      <c r="J108" s="207">
        <v>27</v>
      </c>
      <c r="K108" s="207">
        <v>27</v>
      </c>
      <c r="L108" s="207">
        <v>22</v>
      </c>
      <c r="M108" s="120"/>
      <c r="N108" s="52"/>
      <c r="O108" s="158"/>
      <c r="P108" s="158"/>
      <c r="Q108" s="158"/>
      <c r="R108" s="122"/>
      <c r="S108" s="123"/>
      <c r="T108" s="105"/>
      <c r="U108" s="105"/>
      <c r="V108" s="434"/>
      <c r="W108" s="105"/>
      <c r="X108" s="157"/>
      <c r="Y108" s="830">
        <f t="shared" si="12"/>
        <v>98</v>
      </c>
      <c r="Z108" s="830">
        <f t="shared" si="14"/>
        <v>0</v>
      </c>
    </row>
    <row r="109" spans="1:26" ht="15" customHeight="1" x14ac:dyDescent="0.2">
      <c r="A109" s="29"/>
      <c r="B109" s="59"/>
      <c r="C109" s="59" t="s">
        <v>153</v>
      </c>
      <c r="D109" s="106">
        <v>53</v>
      </c>
      <c r="E109" s="112"/>
      <c r="F109" s="112"/>
      <c r="G109" s="112"/>
      <c r="H109" s="108"/>
      <c r="I109" s="107">
        <v>14</v>
      </c>
      <c r="J109" s="108">
        <v>13</v>
      </c>
      <c r="K109" s="207">
        <v>13</v>
      </c>
      <c r="L109" s="207">
        <v>13</v>
      </c>
      <c r="M109" s="120"/>
      <c r="N109" s="52"/>
      <c r="O109" s="158"/>
      <c r="P109" s="158"/>
      <c r="Q109" s="158"/>
      <c r="R109" s="122"/>
      <c r="S109" s="123"/>
      <c r="T109" s="105"/>
      <c r="U109" s="105"/>
      <c r="V109" s="434"/>
      <c r="W109" s="105"/>
      <c r="X109" s="157"/>
      <c r="Y109" s="830">
        <f t="shared" si="12"/>
        <v>53</v>
      </c>
      <c r="Z109" s="830">
        <f t="shared" si="14"/>
        <v>0</v>
      </c>
    </row>
    <row r="110" spans="1:26" ht="15" customHeight="1" x14ac:dyDescent="0.2">
      <c r="A110" s="29"/>
      <c r="B110" s="29"/>
      <c r="C110" s="29"/>
      <c r="D110" s="167"/>
      <c r="E110" s="112"/>
      <c r="F110" s="112"/>
      <c r="G110" s="112"/>
      <c r="H110" s="108"/>
      <c r="I110" s="107"/>
      <c r="J110" s="108"/>
      <c r="K110" s="108"/>
      <c r="L110" s="162"/>
      <c r="M110" s="120"/>
      <c r="N110" s="52"/>
      <c r="O110" s="158"/>
      <c r="P110" s="158"/>
      <c r="Q110" s="158"/>
      <c r="R110" s="122"/>
      <c r="S110" s="123"/>
      <c r="T110" s="105"/>
      <c r="U110" s="105"/>
      <c r="V110" s="434"/>
      <c r="W110" s="105"/>
      <c r="X110" s="157"/>
      <c r="Y110" s="830">
        <f t="shared" si="12"/>
        <v>0</v>
      </c>
      <c r="Z110" s="830">
        <f t="shared" si="14"/>
        <v>0</v>
      </c>
    </row>
    <row r="111" spans="1:26" s="9" customFormat="1" ht="15" customHeight="1" x14ac:dyDescent="0.2">
      <c r="A111" s="146" t="s">
        <v>55</v>
      </c>
      <c r="B111" s="146" t="s">
        <v>117</v>
      </c>
      <c r="C111" s="21" t="s">
        <v>357</v>
      </c>
      <c r="D111" s="22">
        <v>46</v>
      </c>
      <c r="E111" s="125"/>
      <c r="F111" s="125"/>
      <c r="G111" s="125"/>
      <c r="H111" s="24"/>
      <c r="I111" s="25">
        <v>27</v>
      </c>
      <c r="J111" s="24">
        <v>19</v>
      </c>
      <c r="K111" s="24"/>
      <c r="L111" s="134"/>
      <c r="M111" s="103"/>
      <c r="N111" s="141"/>
      <c r="O111" s="103"/>
      <c r="P111" s="103"/>
      <c r="Q111" s="103"/>
      <c r="R111" s="103"/>
      <c r="S111" s="141"/>
      <c r="T111" s="136"/>
      <c r="U111" s="136"/>
      <c r="V111" s="433"/>
      <c r="W111" s="136"/>
      <c r="X111" s="137"/>
      <c r="Y111" s="830">
        <f t="shared" si="12"/>
        <v>46</v>
      </c>
      <c r="Z111" s="830">
        <f t="shared" si="14"/>
        <v>0</v>
      </c>
    </row>
    <row r="112" spans="1:26" ht="15" customHeight="1" x14ac:dyDescent="0.2">
      <c r="A112" s="29"/>
      <c r="B112" s="29"/>
      <c r="C112" s="29" t="s">
        <v>164</v>
      </c>
      <c r="D112" s="68">
        <v>38</v>
      </c>
      <c r="E112" s="71"/>
      <c r="F112" s="71"/>
      <c r="G112" s="71"/>
      <c r="H112" s="65"/>
      <c r="I112" s="70">
        <v>19</v>
      </c>
      <c r="J112" s="65">
        <v>19</v>
      </c>
      <c r="K112" s="72"/>
      <c r="L112" s="72"/>
      <c r="N112" s="77"/>
      <c r="O112" s="76"/>
      <c r="P112" s="76"/>
      <c r="Q112" s="76"/>
      <c r="R112" s="76"/>
      <c r="S112" s="77"/>
      <c r="V112" s="428"/>
      <c r="X112" s="10"/>
      <c r="Y112" s="830">
        <f t="shared" si="12"/>
        <v>38</v>
      </c>
      <c r="Z112" s="830">
        <f t="shared" si="14"/>
        <v>0</v>
      </c>
    </row>
    <row r="113" spans="1:26" ht="15" customHeight="1" x14ac:dyDescent="0.2">
      <c r="A113" s="29"/>
      <c r="B113" s="29"/>
      <c r="C113" s="29" t="s">
        <v>165</v>
      </c>
      <c r="D113" s="68">
        <v>8</v>
      </c>
      <c r="E113" s="71"/>
      <c r="F113" s="71"/>
      <c r="G113" s="71"/>
      <c r="H113" s="65"/>
      <c r="I113" s="70"/>
      <c r="J113" s="65">
        <v>8</v>
      </c>
      <c r="K113" s="72"/>
      <c r="L113" s="72"/>
      <c r="N113" s="77"/>
      <c r="O113" s="76"/>
      <c r="P113" s="76"/>
      <c r="Q113" s="76"/>
      <c r="R113" s="76"/>
      <c r="S113" s="77"/>
      <c r="V113" s="428"/>
      <c r="X113" s="10"/>
      <c r="Y113" s="830">
        <f t="shared" si="12"/>
        <v>8</v>
      </c>
      <c r="Z113" s="830">
        <f t="shared" si="14"/>
        <v>0</v>
      </c>
    </row>
    <row r="114" spans="1:26" ht="15" customHeight="1" x14ac:dyDescent="0.2">
      <c r="A114" s="29"/>
      <c r="B114" s="29"/>
      <c r="C114" s="29"/>
      <c r="D114" s="68"/>
      <c r="E114" s="71"/>
      <c r="F114" s="71"/>
      <c r="G114" s="71"/>
      <c r="H114" s="65"/>
      <c r="I114" s="70"/>
      <c r="J114" s="65"/>
      <c r="K114" s="72"/>
      <c r="L114" s="72"/>
      <c r="N114" s="77"/>
      <c r="O114" s="76"/>
      <c r="P114" s="76"/>
      <c r="Q114" s="76"/>
      <c r="R114" s="76"/>
      <c r="S114" s="77"/>
      <c r="V114" s="428"/>
      <c r="X114" s="10"/>
      <c r="Y114" s="830">
        <f t="shared" si="12"/>
        <v>0</v>
      </c>
      <c r="Z114" s="830">
        <f t="shared" si="14"/>
        <v>0</v>
      </c>
    </row>
    <row r="115" spans="1:26" ht="15" customHeight="1" x14ac:dyDescent="0.2">
      <c r="A115" s="29" t="s">
        <v>61</v>
      </c>
      <c r="B115" s="29" t="s">
        <v>166</v>
      </c>
      <c r="C115" s="56" t="s">
        <v>352</v>
      </c>
      <c r="D115" s="168">
        <v>40</v>
      </c>
      <c r="E115" s="169"/>
      <c r="F115" s="97"/>
      <c r="G115" s="97"/>
      <c r="H115" s="54"/>
      <c r="I115" s="40">
        <v>20</v>
      </c>
      <c r="J115" s="39">
        <v>20</v>
      </c>
      <c r="K115" s="72"/>
      <c r="L115" s="72"/>
      <c r="N115" s="75"/>
      <c r="O115" s="76"/>
      <c r="S115" s="75"/>
      <c r="V115" s="428"/>
      <c r="X115" s="10"/>
      <c r="Y115" s="830">
        <f t="shared" si="12"/>
        <v>40</v>
      </c>
      <c r="Z115" s="830">
        <f t="shared" si="14"/>
        <v>0</v>
      </c>
    </row>
    <row r="116" spans="1:26" ht="15" customHeight="1" x14ac:dyDescent="0.2">
      <c r="A116" s="29"/>
      <c r="B116" s="29"/>
      <c r="C116" s="95" t="s">
        <v>167</v>
      </c>
      <c r="D116" s="68">
        <f>SUM(D115-D117)</f>
        <v>28</v>
      </c>
      <c r="E116" s="71"/>
      <c r="F116" s="71"/>
      <c r="G116" s="71"/>
      <c r="H116" s="65"/>
      <c r="I116" s="70">
        <v>14</v>
      </c>
      <c r="J116" s="65">
        <v>14</v>
      </c>
      <c r="K116" s="72"/>
      <c r="L116" s="72"/>
      <c r="N116" s="77"/>
      <c r="O116" s="76"/>
      <c r="P116" s="76"/>
      <c r="Q116" s="76"/>
      <c r="R116" s="76"/>
      <c r="S116" s="77"/>
      <c r="V116" s="428"/>
      <c r="X116" s="10"/>
      <c r="Y116" s="830">
        <f t="shared" si="12"/>
        <v>28</v>
      </c>
      <c r="Z116" s="830">
        <f t="shared" si="14"/>
        <v>0</v>
      </c>
    </row>
    <row r="117" spans="1:26" ht="15" customHeight="1" x14ac:dyDescent="0.2">
      <c r="A117" s="29"/>
      <c r="B117" s="29"/>
      <c r="C117" s="95" t="s">
        <v>168</v>
      </c>
      <c r="D117" s="68">
        <f>SUM(D115*0.3)</f>
        <v>12</v>
      </c>
      <c r="E117" s="71"/>
      <c r="F117" s="71"/>
      <c r="G117" s="71"/>
      <c r="H117" s="65"/>
      <c r="I117" s="70">
        <v>6</v>
      </c>
      <c r="J117" s="65">
        <v>6</v>
      </c>
      <c r="K117" s="72"/>
      <c r="L117" s="72"/>
      <c r="N117" s="77"/>
      <c r="O117" s="76"/>
      <c r="P117" s="76"/>
      <c r="Q117" s="76"/>
      <c r="R117" s="76"/>
      <c r="S117" s="77"/>
      <c r="V117" s="428"/>
      <c r="X117" s="10"/>
      <c r="Y117" s="830">
        <f t="shared" si="12"/>
        <v>12</v>
      </c>
      <c r="Z117" s="830">
        <f t="shared" si="14"/>
        <v>0</v>
      </c>
    </row>
    <row r="118" spans="1:26" ht="15" customHeight="1" x14ac:dyDescent="0.2">
      <c r="A118" s="29"/>
      <c r="B118" s="29"/>
      <c r="C118" s="29"/>
      <c r="D118" s="68"/>
      <c r="E118" s="71"/>
      <c r="F118" s="71"/>
      <c r="G118" s="71"/>
      <c r="H118" s="65"/>
      <c r="I118" s="70"/>
      <c r="J118" s="65"/>
      <c r="K118" s="72"/>
      <c r="L118" s="72"/>
      <c r="N118" s="77"/>
      <c r="O118" s="76"/>
      <c r="P118" s="76"/>
      <c r="Q118" s="76"/>
      <c r="R118" s="76"/>
      <c r="S118" s="77"/>
      <c r="V118" s="428"/>
      <c r="X118" s="10"/>
      <c r="Y118" s="830">
        <f t="shared" si="12"/>
        <v>0</v>
      </c>
      <c r="Z118" s="830">
        <f t="shared" si="14"/>
        <v>0</v>
      </c>
    </row>
    <row r="119" spans="1:26" ht="15" customHeight="1" x14ac:dyDescent="0.2">
      <c r="A119" s="29" t="s">
        <v>68</v>
      </c>
      <c r="B119" s="29" t="s">
        <v>447</v>
      </c>
      <c r="C119" s="20" t="s">
        <v>448</v>
      </c>
      <c r="D119" s="818">
        <v>57</v>
      </c>
      <c r="E119" s="53"/>
      <c r="F119" s="53"/>
      <c r="G119" s="53"/>
      <c r="H119" s="65"/>
      <c r="I119" s="62">
        <f>SUM(I120:I121)</f>
        <v>27</v>
      </c>
      <c r="J119" s="49">
        <f>SUM(J120:J121)</f>
        <v>30</v>
      </c>
      <c r="K119" s="49"/>
      <c r="L119" s="49"/>
      <c r="M119" s="181"/>
      <c r="N119" s="89"/>
      <c r="O119" s="88"/>
      <c r="P119" s="88"/>
      <c r="Q119" s="88"/>
      <c r="R119" s="88"/>
      <c r="S119" s="89"/>
      <c r="V119" s="428"/>
      <c r="X119" s="10"/>
      <c r="Y119" s="830">
        <f t="shared" si="12"/>
        <v>57</v>
      </c>
      <c r="Z119" s="830">
        <f t="shared" si="14"/>
        <v>0</v>
      </c>
    </row>
    <row r="120" spans="1:26" ht="15" customHeight="1" x14ac:dyDescent="0.2">
      <c r="A120" s="59"/>
      <c r="B120" s="59"/>
      <c r="C120" s="29" t="s">
        <v>178</v>
      </c>
      <c r="D120" s="111">
        <v>37</v>
      </c>
      <c r="E120" s="53"/>
      <c r="F120" s="53"/>
      <c r="G120" s="53"/>
      <c r="H120" s="65"/>
      <c r="I120" s="70">
        <v>17</v>
      </c>
      <c r="J120" s="65">
        <v>20</v>
      </c>
      <c r="K120" s="65"/>
      <c r="L120" s="65"/>
      <c r="M120" s="88"/>
      <c r="N120" s="94"/>
      <c r="O120" s="88"/>
      <c r="P120" s="88"/>
      <c r="Q120" s="88"/>
      <c r="R120" s="88"/>
      <c r="S120" s="94"/>
      <c r="V120" s="428"/>
      <c r="X120" s="10"/>
      <c r="Y120" s="830">
        <f t="shared" si="12"/>
        <v>37</v>
      </c>
      <c r="Z120" s="830">
        <f t="shared" si="14"/>
        <v>0</v>
      </c>
    </row>
    <row r="121" spans="1:26" ht="15" customHeight="1" x14ac:dyDescent="0.2">
      <c r="A121" s="59"/>
      <c r="B121" s="59"/>
      <c r="C121" s="29" t="s">
        <v>179</v>
      </c>
      <c r="D121" s="111">
        <v>20</v>
      </c>
      <c r="E121" s="53"/>
      <c r="F121" s="53"/>
      <c r="G121" s="53"/>
      <c r="H121" s="65"/>
      <c r="I121" s="70">
        <v>10</v>
      </c>
      <c r="J121" s="65">
        <v>10</v>
      </c>
      <c r="K121" s="65"/>
      <c r="L121" s="65"/>
      <c r="M121" s="88"/>
      <c r="N121" s="94"/>
      <c r="O121" s="88"/>
      <c r="P121" s="88"/>
      <c r="Q121" s="88"/>
      <c r="R121" s="88"/>
      <c r="S121" s="94"/>
      <c r="V121" s="428"/>
      <c r="X121" s="10"/>
      <c r="Y121" s="830">
        <f t="shared" si="12"/>
        <v>20</v>
      </c>
      <c r="Z121" s="830">
        <f t="shared" si="14"/>
        <v>0</v>
      </c>
    </row>
    <row r="122" spans="1:26" ht="15" customHeight="1" x14ac:dyDescent="0.2">
      <c r="A122" s="29"/>
      <c r="B122" s="29"/>
      <c r="C122" s="29"/>
      <c r="D122" s="111"/>
      <c r="E122" s="53"/>
      <c r="F122" s="53"/>
      <c r="G122" s="53"/>
      <c r="H122" s="65"/>
      <c r="I122" s="70"/>
      <c r="J122" s="65"/>
      <c r="K122" s="65"/>
      <c r="L122" s="65"/>
      <c r="M122" s="88"/>
      <c r="N122" s="94"/>
      <c r="O122" s="88"/>
      <c r="P122" s="88"/>
      <c r="Q122" s="88"/>
      <c r="R122" s="88"/>
      <c r="S122" s="94"/>
      <c r="V122" s="428"/>
      <c r="X122" s="10"/>
      <c r="Y122" s="830">
        <f t="shared" si="12"/>
        <v>0</v>
      </c>
      <c r="Z122" s="830">
        <f t="shared" si="14"/>
        <v>0</v>
      </c>
    </row>
    <row r="123" spans="1:26" ht="15" customHeight="1" x14ac:dyDescent="0.2">
      <c r="A123" s="29" t="s">
        <v>464</v>
      </c>
      <c r="B123" s="1103" t="s">
        <v>481</v>
      </c>
      <c r="C123" s="20" t="s">
        <v>590</v>
      </c>
      <c r="D123" s="37">
        <v>43</v>
      </c>
      <c r="E123" s="71"/>
      <c r="F123" s="71"/>
      <c r="G123" s="71"/>
      <c r="H123" s="65"/>
      <c r="I123" s="70"/>
      <c r="J123" s="39">
        <v>43</v>
      </c>
      <c r="K123" s="72"/>
      <c r="L123" s="72"/>
      <c r="N123" s="77"/>
      <c r="O123" s="76"/>
      <c r="P123" s="76"/>
      <c r="Q123" s="76"/>
      <c r="R123" s="76"/>
      <c r="S123" s="77"/>
      <c r="V123" s="428"/>
      <c r="X123" s="10"/>
      <c r="Y123" s="830">
        <f t="shared" si="12"/>
        <v>43</v>
      </c>
      <c r="Z123" s="830">
        <f t="shared" si="14"/>
        <v>0</v>
      </c>
    </row>
    <row r="124" spans="1:26" ht="15" customHeight="1" x14ac:dyDescent="0.2">
      <c r="A124" s="29"/>
      <c r="B124" s="29"/>
      <c r="C124" s="29" t="s">
        <v>445</v>
      </c>
      <c r="D124" s="68">
        <v>0</v>
      </c>
      <c r="E124" s="71"/>
      <c r="F124" s="71"/>
      <c r="G124" s="71"/>
      <c r="H124" s="65"/>
      <c r="I124" s="70"/>
      <c r="J124" s="65">
        <v>0</v>
      </c>
      <c r="K124" s="72"/>
      <c r="L124" s="72"/>
      <c r="N124" s="77"/>
      <c r="O124" s="76"/>
      <c r="P124" s="76"/>
      <c r="Q124" s="76"/>
      <c r="R124" s="76"/>
      <c r="S124" s="77"/>
      <c r="V124" s="428"/>
      <c r="X124" s="10"/>
      <c r="Y124" s="830">
        <f t="shared" si="12"/>
        <v>0</v>
      </c>
      <c r="Z124" s="830">
        <f t="shared" si="14"/>
        <v>0</v>
      </c>
    </row>
    <row r="125" spans="1:26" ht="15" customHeight="1" x14ac:dyDescent="0.2">
      <c r="A125" s="29"/>
      <c r="B125" s="29"/>
      <c r="C125" s="29" t="s">
        <v>446</v>
      </c>
      <c r="D125" s="68">
        <v>43</v>
      </c>
      <c r="E125" s="71"/>
      <c r="F125" s="71"/>
      <c r="G125" s="71"/>
      <c r="H125" s="65"/>
      <c r="I125" s="70"/>
      <c r="J125" s="65">
        <v>43</v>
      </c>
      <c r="K125" s="72"/>
      <c r="L125" s="72"/>
      <c r="N125" s="77"/>
      <c r="O125" s="76"/>
      <c r="P125" s="76"/>
      <c r="Q125" s="76"/>
      <c r="R125" s="76"/>
      <c r="S125" s="77"/>
      <c r="V125" s="428"/>
      <c r="X125" s="10"/>
      <c r="Y125" s="830">
        <f t="shared" si="12"/>
        <v>43</v>
      </c>
      <c r="Z125" s="830">
        <f t="shared" si="14"/>
        <v>0</v>
      </c>
    </row>
    <row r="126" spans="1:26" ht="15" customHeight="1" x14ac:dyDescent="0.2">
      <c r="A126" s="29"/>
      <c r="B126" s="29"/>
      <c r="C126" s="29"/>
      <c r="D126" s="68"/>
      <c r="E126" s="71"/>
      <c r="F126" s="71"/>
      <c r="G126" s="71"/>
      <c r="H126" s="65"/>
      <c r="I126" s="70"/>
      <c r="J126" s="65"/>
      <c r="K126" s="72"/>
      <c r="L126" s="72"/>
      <c r="N126" s="77"/>
      <c r="O126" s="76"/>
      <c r="P126" s="76"/>
      <c r="Q126" s="76"/>
      <c r="R126" s="76"/>
      <c r="S126" s="77"/>
      <c r="V126" s="428"/>
      <c r="X126" s="10"/>
      <c r="Y126" s="830">
        <f t="shared" si="12"/>
        <v>0</v>
      </c>
      <c r="Z126" s="830">
        <f t="shared" si="14"/>
        <v>0</v>
      </c>
    </row>
    <row r="127" spans="1:26" ht="15" customHeight="1" x14ac:dyDescent="0.2">
      <c r="A127" s="29" t="s">
        <v>463</v>
      </c>
      <c r="B127" s="29" t="s">
        <v>451</v>
      </c>
      <c r="C127" s="20" t="s">
        <v>591</v>
      </c>
      <c r="D127" s="37">
        <v>21</v>
      </c>
      <c r="E127" s="71"/>
      <c r="F127" s="71"/>
      <c r="G127" s="71"/>
      <c r="H127" s="65"/>
      <c r="I127" s="70"/>
      <c r="J127" s="39">
        <v>21</v>
      </c>
      <c r="K127" s="72"/>
      <c r="L127" s="72"/>
      <c r="N127" s="77"/>
      <c r="O127" s="76"/>
      <c r="P127" s="76"/>
      <c r="Q127" s="76"/>
      <c r="R127" s="76"/>
      <c r="S127" s="77"/>
      <c r="V127" s="428"/>
      <c r="X127" s="10"/>
      <c r="Y127" s="830">
        <f t="shared" si="12"/>
        <v>21</v>
      </c>
      <c r="Z127" s="830">
        <f t="shared" si="14"/>
        <v>0</v>
      </c>
    </row>
    <row r="128" spans="1:26" ht="15" customHeight="1" x14ac:dyDescent="0.2">
      <c r="A128" s="29"/>
      <c r="B128" s="29"/>
      <c r="C128" s="29" t="s">
        <v>452</v>
      </c>
      <c r="D128" s="68">
        <v>0</v>
      </c>
      <c r="E128" s="71"/>
      <c r="F128" s="71"/>
      <c r="G128" s="71"/>
      <c r="H128" s="65"/>
      <c r="I128" s="70"/>
      <c r="J128" s="65">
        <v>0</v>
      </c>
      <c r="K128" s="72"/>
      <c r="L128" s="72"/>
      <c r="N128" s="77"/>
      <c r="O128" s="76"/>
      <c r="P128" s="76"/>
      <c r="Q128" s="76"/>
      <c r="R128" s="76"/>
      <c r="S128" s="77"/>
      <c r="V128" s="428"/>
      <c r="X128" s="10"/>
      <c r="Y128" s="830">
        <f t="shared" si="12"/>
        <v>0</v>
      </c>
      <c r="Z128" s="830">
        <f t="shared" si="14"/>
        <v>0</v>
      </c>
    </row>
    <row r="129" spans="1:26" ht="15" customHeight="1" x14ac:dyDescent="0.2">
      <c r="A129" s="29"/>
      <c r="B129" s="29"/>
      <c r="C129" s="29" t="s">
        <v>453</v>
      </c>
      <c r="D129" s="68">
        <v>21</v>
      </c>
      <c r="E129" s="71"/>
      <c r="F129" s="71"/>
      <c r="G129" s="71"/>
      <c r="H129" s="65"/>
      <c r="I129" s="70"/>
      <c r="J129" s="65">
        <v>21</v>
      </c>
      <c r="K129" s="72"/>
      <c r="L129" s="72"/>
      <c r="N129" s="77"/>
      <c r="O129" s="76"/>
      <c r="P129" s="76"/>
      <c r="Q129" s="76"/>
      <c r="R129" s="76"/>
      <c r="S129" s="77"/>
      <c r="V129" s="428"/>
      <c r="X129" s="10"/>
      <c r="Y129" s="830">
        <f t="shared" si="12"/>
        <v>21</v>
      </c>
      <c r="Z129" s="830">
        <f t="shared" si="14"/>
        <v>0</v>
      </c>
    </row>
    <row r="130" spans="1:26" ht="15" customHeight="1" x14ac:dyDescent="0.2">
      <c r="A130" s="29"/>
      <c r="B130" s="29"/>
      <c r="C130" s="29"/>
      <c r="D130" s="68"/>
      <c r="E130" s="71"/>
      <c r="F130" s="71"/>
      <c r="G130" s="71"/>
      <c r="H130" s="65"/>
      <c r="I130" s="70"/>
      <c r="J130" s="65"/>
      <c r="K130" s="72"/>
      <c r="L130" s="72"/>
      <c r="N130" s="77"/>
      <c r="O130" s="76"/>
      <c r="P130" s="76"/>
      <c r="Q130" s="76"/>
      <c r="R130" s="76"/>
      <c r="S130" s="77"/>
      <c r="V130" s="428"/>
      <c r="X130" s="10"/>
      <c r="Y130" s="830">
        <f t="shared" si="12"/>
        <v>0</v>
      </c>
      <c r="Z130" s="830">
        <f t="shared" si="14"/>
        <v>0</v>
      </c>
    </row>
    <row r="131" spans="1:26" ht="15" customHeight="1" x14ac:dyDescent="0.2">
      <c r="A131" s="29" t="s">
        <v>302</v>
      </c>
      <c r="B131" s="29" t="s">
        <v>308</v>
      </c>
      <c r="C131" s="20" t="s">
        <v>294</v>
      </c>
      <c r="D131" s="37">
        <v>80</v>
      </c>
      <c r="E131" s="71"/>
      <c r="F131" s="71"/>
      <c r="G131" s="71"/>
      <c r="H131" s="65"/>
      <c r="I131" s="70"/>
      <c r="J131" s="54"/>
      <c r="K131" s="54">
        <v>40</v>
      </c>
      <c r="L131" s="54">
        <v>40</v>
      </c>
      <c r="N131" s="77"/>
      <c r="O131" s="76"/>
      <c r="P131" s="76"/>
      <c r="Q131" s="76"/>
      <c r="R131" s="76"/>
      <c r="S131" s="77"/>
      <c r="V131" s="428"/>
      <c r="X131" s="10"/>
      <c r="Y131" s="830">
        <f t="shared" si="12"/>
        <v>80</v>
      </c>
      <c r="Z131" s="830">
        <f t="shared" si="14"/>
        <v>0</v>
      </c>
    </row>
    <row r="132" spans="1:26" ht="15" customHeight="1" x14ac:dyDescent="0.2">
      <c r="A132" s="29"/>
      <c r="B132" s="29"/>
      <c r="C132" s="59" t="s">
        <v>295</v>
      </c>
      <c r="D132" s="68">
        <f>SUM(D131-D133)</f>
        <v>56</v>
      </c>
      <c r="E132" s="71"/>
      <c r="F132" s="71"/>
      <c r="G132" s="71"/>
      <c r="H132" s="65"/>
      <c r="I132" s="70"/>
      <c r="J132" s="72"/>
      <c r="K132" s="72">
        <v>28</v>
      </c>
      <c r="L132" s="72">
        <v>28</v>
      </c>
      <c r="N132" s="77"/>
      <c r="O132" s="76"/>
      <c r="P132" s="76"/>
      <c r="Q132" s="76"/>
      <c r="R132" s="76"/>
      <c r="S132" s="77"/>
      <c r="V132" s="428"/>
      <c r="X132" s="10"/>
      <c r="Y132" s="830">
        <f t="shared" ref="Y132:Y184" si="19">SUM(E132:X132)</f>
        <v>56</v>
      </c>
      <c r="Z132" s="830">
        <f t="shared" si="14"/>
        <v>0</v>
      </c>
    </row>
    <row r="133" spans="1:26" ht="15" customHeight="1" x14ac:dyDescent="0.2">
      <c r="A133" s="29"/>
      <c r="B133" s="29"/>
      <c r="C133" s="59" t="s">
        <v>296</v>
      </c>
      <c r="D133" s="68">
        <f>SUM(D131)*0.3</f>
        <v>24</v>
      </c>
      <c r="E133" s="71"/>
      <c r="F133" s="71"/>
      <c r="G133" s="71"/>
      <c r="H133" s="65"/>
      <c r="I133" s="70"/>
      <c r="J133" s="72"/>
      <c r="K133" s="72">
        <v>12</v>
      </c>
      <c r="L133" s="72">
        <v>12</v>
      </c>
      <c r="N133" s="77"/>
      <c r="O133" s="76"/>
      <c r="P133" s="76"/>
      <c r="Q133" s="76"/>
      <c r="R133" s="76"/>
      <c r="S133" s="77"/>
      <c r="V133" s="428"/>
      <c r="X133" s="10"/>
      <c r="Y133" s="830">
        <f t="shared" si="19"/>
        <v>24</v>
      </c>
      <c r="Z133" s="830">
        <f t="shared" si="14"/>
        <v>0</v>
      </c>
    </row>
    <row r="134" spans="1:26" ht="15" customHeight="1" x14ac:dyDescent="0.2">
      <c r="A134" s="29"/>
      <c r="B134" s="29"/>
      <c r="C134" s="29"/>
      <c r="D134" s="68"/>
      <c r="E134" s="71"/>
      <c r="F134" s="71"/>
      <c r="G134" s="71"/>
      <c r="H134" s="65"/>
      <c r="I134" s="70"/>
      <c r="J134" s="72"/>
      <c r="K134" s="72"/>
      <c r="L134" s="72"/>
      <c r="N134" s="77"/>
      <c r="O134" s="76"/>
      <c r="P134" s="76"/>
      <c r="Q134" s="76"/>
      <c r="R134" s="76"/>
      <c r="S134" s="77"/>
      <c r="V134" s="428"/>
      <c r="X134" s="10"/>
      <c r="Y134" s="830">
        <f t="shared" si="19"/>
        <v>0</v>
      </c>
      <c r="Z134" s="830">
        <f t="shared" si="14"/>
        <v>0</v>
      </c>
    </row>
    <row r="135" spans="1:26" ht="15" customHeight="1" x14ac:dyDescent="0.2">
      <c r="A135" s="29" t="s">
        <v>292</v>
      </c>
      <c r="B135" s="29"/>
      <c r="C135" s="20" t="s">
        <v>592</v>
      </c>
      <c r="D135" s="37">
        <v>170</v>
      </c>
      <c r="E135" s="71"/>
      <c r="F135" s="71"/>
      <c r="G135" s="71"/>
      <c r="H135" s="65"/>
      <c r="I135" s="70"/>
      <c r="J135" s="54">
        <f>SUM(J136:J137)</f>
        <v>60</v>
      </c>
      <c r="K135" s="54">
        <f t="shared" ref="K135:L135" si="20">SUM(K136:K137)</f>
        <v>60</v>
      </c>
      <c r="L135" s="54">
        <f t="shared" si="20"/>
        <v>50</v>
      </c>
      <c r="N135" s="77"/>
      <c r="O135" s="76"/>
      <c r="P135" s="76"/>
      <c r="Q135" s="76"/>
      <c r="R135" s="76"/>
      <c r="S135" s="77"/>
      <c r="V135" s="428"/>
      <c r="X135" s="10"/>
      <c r="Y135" s="830">
        <f t="shared" si="19"/>
        <v>170</v>
      </c>
      <c r="Z135" s="830">
        <f t="shared" si="14"/>
        <v>0</v>
      </c>
    </row>
    <row r="136" spans="1:26" ht="15" customHeight="1" x14ac:dyDescent="0.2">
      <c r="A136" s="29"/>
      <c r="B136" s="29"/>
      <c r="C136" s="29" t="s">
        <v>491</v>
      </c>
      <c r="D136" s="68">
        <v>119</v>
      </c>
      <c r="E136" s="71"/>
      <c r="F136" s="71"/>
      <c r="G136" s="71"/>
      <c r="H136" s="65"/>
      <c r="I136" s="70"/>
      <c r="J136" s="72">
        <v>40</v>
      </c>
      <c r="K136" s="72">
        <v>40</v>
      </c>
      <c r="L136" s="72">
        <v>39</v>
      </c>
      <c r="N136" s="77"/>
      <c r="O136" s="76"/>
      <c r="P136" s="76"/>
      <c r="Q136" s="76"/>
      <c r="R136" s="76"/>
      <c r="S136" s="77"/>
      <c r="V136" s="428"/>
      <c r="X136" s="10"/>
      <c r="Y136" s="830">
        <f t="shared" si="19"/>
        <v>119</v>
      </c>
      <c r="Z136" s="830">
        <f t="shared" si="14"/>
        <v>0</v>
      </c>
    </row>
    <row r="137" spans="1:26" ht="15" customHeight="1" x14ac:dyDescent="0.2">
      <c r="A137" s="29"/>
      <c r="B137" s="29"/>
      <c r="C137" s="29" t="s">
        <v>491</v>
      </c>
      <c r="D137" s="68">
        <v>51</v>
      </c>
      <c r="E137" s="71"/>
      <c r="F137" s="71"/>
      <c r="G137" s="71"/>
      <c r="H137" s="65"/>
      <c r="I137" s="70"/>
      <c r="J137" s="72">
        <v>20</v>
      </c>
      <c r="K137" s="72">
        <v>20</v>
      </c>
      <c r="L137" s="72">
        <v>11</v>
      </c>
      <c r="N137" s="77"/>
      <c r="O137" s="76"/>
      <c r="P137" s="76"/>
      <c r="Q137" s="76"/>
      <c r="R137" s="76"/>
      <c r="S137" s="77"/>
      <c r="V137" s="428"/>
      <c r="X137" s="10"/>
      <c r="Y137" s="830">
        <f t="shared" si="19"/>
        <v>51</v>
      </c>
      <c r="Z137" s="830">
        <f t="shared" si="14"/>
        <v>0</v>
      </c>
    </row>
    <row r="138" spans="1:26" ht="15" customHeight="1" x14ac:dyDescent="0.2">
      <c r="A138" s="29"/>
      <c r="B138" s="29"/>
      <c r="C138" s="20"/>
      <c r="D138" s="68"/>
      <c r="E138" s="71"/>
      <c r="F138" s="71"/>
      <c r="G138" s="71"/>
      <c r="H138" s="65"/>
      <c r="I138" s="70"/>
      <c r="J138" s="72"/>
      <c r="K138" s="72"/>
      <c r="L138" s="72"/>
      <c r="N138" s="77"/>
      <c r="O138" s="76"/>
      <c r="P138" s="76"/>
      <c r="Q138" s="76"/>
      <c r="R138" s="76"/>
      <c r="S138" s="77"/>
      <c r="V138" s="428"/>
      <c r="X138" s="10"/>
      <c r="Y138" s="830">
        <f t="shared" si="19"/>
        <v>0</v>
      </c>
      <c r="Z138" s="830">
        <f t="shared" si="14"/>
        <v>0</v>
      </c>
    </row>
    <row r="139" spans="1:26" ht="15" customHeight="1" x14ac:dyDescent="0.2">
      <c r="A139" s="29" t="s">
        <v>490</v>
      </c>
      <c r="B139" s="29" t="s">
        <v>482</v>
      </c>
      <c r="C139" s="20" t="s">
        <v>483</v>
      </c>
      <c r="D139" s="37">
        <v>19</v>
      </c>
      <c r="E139" s="71"/>
      <c r="F139" s="71"/>
      <c r="G139" s="71"/>
      <c r="H139" s="65"/>
      <c r="I139" s="70"/>
      <c r="J139" s="54">
        <v>19</v>
      </c>
      <c r="K139" s="54"/>
      <c r="L139" s="72"/>
      <c r="N139" s="77"/>
      <c r="O139" s="76"/>
      <c r="P139" s="76"/>
      <c r="Q139" s="76"/>
      <c r="R139" s="76"/>
      <c r="S139" s="77"/>
      <c r="V139" s="428"/>
      <c r="X139" s="10"/>
      <c r="Y139" s="830">
        <f t="shared" si="19"/>
        <v>19</v>
      </c>
      <c r="Z139" s="830">
        <f t="shared" si="14"/>
        <v>0</v>
      </c>
    </row>
    <row r="140" spans="1:26" ht="15" customHeight="1" x14ac:dyDescent="0.2">
      <c r="A140" s="29"/>
      <c r="B140" s="29"/>
      <c r="C140" s="29" t="s">
        <v>485</v>
      </c>
      <c r="D140" s="68">
        <v>19</v>
      </c>
      <c r="E140" s="71"/>
      <c r="F140" s="71"/>
      <c r="G140" s="71"/>
      <c r="H140" s="65"/>
      <c r="I140" s="70"/>
      <c r="J140" s="72">
        <v>19</v>
      </c>
      <c r="K140" s="72"/>
      <c r="L140" s="72"/>
      <c r="N140" s="77"/>
      <c r="O140" s="76"/>
      <c r="P140" s="76"/>
      <c r="Q140" s="76"/>
      <c r="R140" s="76"/>
      <c r="S140" s="77"/>
      <c r="V140" s="428"/>
      <c r="X140" s="10"/>
      <c r="Y140" s="830">
        <f t="shared" si="19"/>
        <v>19</v>
      </c>
      <c r="Z140" s="830">
        <f t="shared" si="14"/>
        <v>0</v>
      </c>
    </row>
    <row r="141" spans="1:26" ht="15" customHeight="1" x14ac:dyDescent="0.2">
      <c r="A141" s="29"/>
      <c r="B141" s="29"/>
      <c r="C141" s="29" t="s">
        <v>484</v>
      </c>
      <c r="D141" s="68">
        <v>0</v>
      </c>
      <c r="E141" s="71"/>
      <c r="F141" s="71"/>
      <c r="G141" s="71"/>
      <c r="H141" s="65"/>
      <c r="I141" s="70"/>
      <c r="J141" s="65">
        <v>0</v>
      </c>
      <c r="K141" s="72"/>
      <c r="L141" s="72"/>
      <c r="N141" s="77"/>
      <c r="O141" s="76"/>
      <c r="P141" s="76"/>
      <c r="Q141" s="76"/>
      <c r="R141" s="76"/>
      <c r="S141" s="77"/>
      <c r="V141" s="428"/>
      <c r="X141" s="10"/>
      <c r="Y141" s="830">
        <f t="shared" si="19"/>
        <v>0</v>
      </c>
      <c r="Z141" s="830">
        <f t="shared" si="14"/>
        <v>0</v>
      </c>
    </row>
    <row r="142" spans="1:26" s="501" customFormat="1" ht="15" customHeight="1" x14ac:dyDescent="0.2">
      <c r="A142" s="490"/>
      <c r="B142" s="490"/>
      <c r="C142" s="490"/>
      <c r="D142" s="941"/>
      <c r="E142" s="492"/>
      <c r="F142" s="492"/>
      <c r="G142" s="492"/>
      <c r="H142" s="893"/>
      <c r="I142" s="936"/>
      <c r="J142" s="893"/>
      <c r="K142" s="937"/>
      <c r="L142" s="937"/>
      <c r="M142" s="938"/>
      <c r="N142" s="939"/>
      <c r="O142" s="940"/>
      <c r="P142" s="940"/>
      <c r="Q142" s="940"/>
      <c r="R142" s="940"/>
      <c r="S142" s="939"/>
      <c r="V142" s="837"/>
      <c r="X142" s="500"/>
      <c r="Y142" s="830">
        <f t="shared" si="19"/>
        <v>0</v>
      </c>
      <c r="Z142" s="830">
        <f t="shared" si="14"/>
        <v>0</v>
      </c>
    </row>
    <row r="143" spans="1:26" ht="15" customHeight="1" x14ac:dyDescent="0.2">
      <c r="A143" s="29" t="s">
        <v>133</v>
      </c>
      <c r="B143" s="29" t="s">
        <v>166</v>
      </c>
      <c r="C143" s="20" t="s">
        <v>353</v>
      </c>
      <c r="D143" s="37">
        <v>150</v>
      </c>
      <c r="E143" s="53"/>
      <c r="F143" s="53"/>
      <c r="G143" s="53"/>
      <c r="H143" s="39"/>
      <c r="I143" s="40"/>
      <c r="J143" s="39"/>
      <c r="K143" s="54"/>
      <c r="L143" s="115"/>
      <c r="M143" s="8"/>
      <c r="N143" s="43">
        <f>SUM(N144:N145)</f>
        <v>50</v>
      </c>
      <c r="O143" s="41">
        <f t="shared" ref="O143:P143" si="21">SUM(O144:O145)</f>
        <v>50</v>
      </c>
      <c r="P143" s="41">
        <f t="shared" si="21"/>
        <v>50</v>
      </c>
      <c r="Q143" s="41"/>
      <c r="R143" s="76"/>
      <c r="S143" s="75"/>
      <c r="V143" s="428"/>
      <c r="X143" s="10"/>
      <c r="Y143" s="830">
        <f t="shared" si="19"/>
        <v>150</v>
      </c>
      <c r="Z143" s="830">
        <f t="shared" si="14"/>
        <v>0</v>
      </c>
    </row>
    <row r="144" spans="1:26" ht="15" customHeight="1" x14ac:dyDescent="0.2">
      <c r="A144" s="59"/>
      <c r="B144" s="59"/>
      <c r="C144" s="29" t="s">
        <v>174</v>
      </c>
      <c r="D144" s="63">
        <f>SUM(D143-D145)</f>
        <v>90</v>
      </c>
      <c r="E144" s="71"/>
      <c r="F144" s="71"/>
      <c r="G144" s="71"/>
      <c r="H144" s="65"/>
      <c r="I144" s="70"/>
      <c r="J144" s="65"/>
      <c r="K144" s="72"/>
      <c r="L144" s="115"/>
      <c r="M144" s="8"/>
      <c r="N144" s="77">
        <v>30</v>
      </c>
      <c r="O144" s="76">
        <v>30</v>
      </c>
      <c r="P144" s="76">
        <v>30</v>
      </c>
      <c r="Q144" s="76"/>
      <c r="R144" s="76"/>
      <c r="S144" s="77"/>
      <c r="V144" s="428"/>
      <c r="X144" s="10"/>
      <c r="Y144" s="830">
        <f t="shared" si="19"/>
        <v>90</v>
      </c>
      <c r="Z144" s="830">
        <f t="shared" si="14"/>
        <v>0</v>
      </c>
    </row>
    <row r="145" spans="1:26" ht="15" customHeight="1" x14ac:dyDescent="0.2">
      <c r="A145" s="59"/>
      <c r="B145" s="59"/>
      <c r="C145" s="29" t="s">
        <v>173</v>
      </c>
      <c r="D145" s="63">
        <f>SUM(D143*0.4)</f>
        <v>60</v>
      </c>
      <c r="E145" s="71"/>
      <c r="F145" s="71"/>
      <c r="G145" s="71"/>
      <c r="H145" s="65"/>
      <c r="I145" s="70"/>
      <c r="J145" s="65"/>
      <c r="K145" s="72"/>
      <c r="L145" s="115"/>
      <c r="M145" s="8"/>
      <c r="N145" s="10">
        <v>20</v>
      </c>
      <c r="O145" s="76">
        <v>20</v>
      </c>
      <c r="P145" s="76">
        <v>20</v>
      </c>
      <c r="Q145" s="76"/>
      <c r="R145" s="76"/>
      <c r="S145" s="77"/>
      <c r="V145" s="428"/>
      <c r="X145" s="10"/>
      <c r="Y145" s="830">
        <f t="shared" si="19"/>
        <v>60</v>
      </c>
      <c r="Z145" s="830">
        <f t="shared" si="14"/>
        <v>0</v>
      </c>
    </row>
    <row r="146" spans="1:26" ht="15" customHeight="1" x14ac:dyDescent="0.2">
      <c r="A146" s="59"/>
      <c r="B146" s="59"/>
      <c r="C146" s="59"/>
      <c r="D146" s="63"/>
      <c r="E146" s="71"/>
      <c r="F146" s="71"/>
      <c r="G146" s="71"/>
      <c r="H146" s="65"/>
      <c r="I146" s="70"/>
      <c r="J146" s="65"/>
      <c r="K146" s="72"/>
      <c r="L146" s="72"/>
      <c r="N146" s="77"/>
      <c r="O146" s="76"/>
      <c r="P146" s="76"/>
      <c r="Q146" s="76"/>
      <c r="R146" s="76"/>
      <c r="S146" s="77"/>
      <c r="V146" s="428"/>
      <c r="X146" s="10"/>
      <c r="Y146" s="830">
        <f t="shared" si="19"/>
        <v>0</v>
      </c>
      <c r="Z146" s="830">
        <f t="shared" si="14"/>
        <v>0</v>
      </c>
    </row>
    <row r="147" spans="1:26" ht="15" customHeight="1" x14ac:dyDescent="0.2">
      <c r="A147" s="29" t="s">
        <v>52</v>
      </c>
      <c r="B147" s="29" t="s">
        <v>166</v>
      </c>
      <c r="C147" s="56" t="s">
        <v>382</v>
      </c>
      <c r="D147" s="168">
        <v>50</v>
      </c>
      <c r="E147" s="169"/>
      <c r="F147" s="97"/>
      <c r="G147" s="97"/>
      <c r="H147" s="54"/>
      <c r="I147" s="40"/>
      <c r="J147" s="39"/>
      <c r="K147" s="54"/>
      <c r="L147" s="54"/>
      <c r="O147" s="222">
        <f t="shared" ref="O147:P147" si="22">SUM(O148:O149)</f>
        <v>25</v>
      </c>
      <c r="P147" s="41">
        <f t="shared" si="22"/>
        <v>25</v>
      </c>
      <c r="Q147" s="55"/>
      <c r="R147" s="55"/>
      <c r="S147" s="78"/>
      <c r="V147" s="428"/>
      <c r="X147" s="10"/>
      <c r="Y147" s="830">
        <f t="shared" si="19"/>
        <v>50</v>
      </c>
      <c r="Z147" s="830">
        <f t="shared" si="14"/>
        <v>0</v>
      </c>
    </row>
    <row r="148" spans="1:26" ht="15" customHeight="1" x14ac:dyDescent="0.2">
      <c r="A148" s="59"/>
      <c r="B148" s="59"/>
      <c r="C148" s="95" t="s">
        <v>175</v>
      </c>
      <c r="D148" s="63">
        <f>SUM(D147-D149)</f>
        <v>30</v>
      </c>
      <c r="E148" s="71"/>
      <c r="F148" s="71"/>
      <c r="G148" s="71"/>
      <c r="H148" s="65"/>
      <c r="I148" s="70"/>
      <c r="J148" s="65"/>
      <c r="K148" s="72"/>
      <c r="L148" s="72"/>
      <c r="O148" s="209">
        <v>15</v>
      </c>
      <c r="P148" s="76">
        <v>15</v>
      </c>
      <c r="Q148" s="76"/>
      <c r="R148" s="76"/>
      <c r="S148" s="77"/>
      <c r="V148" s="428"/>
      <c r="X148" s="10"/>
      <c r="Y148" s="830">
        <f t="shared" si="19"/>
        <v>30</v>
      </c>
      <c r="Z148" s="830">
        <f t="shared" ref="Z148:Z184" si="23">SUM(Y148-D148)</f>
        <v>0</v>
      </c>
    </row>
    <row r="149" spans="1:26" ht="15" customHeight="1" x14ac:dyDescent="0.2">
      <c r="A149" s="59"/>
      <c r="B149" s="59"/>
      <c r="C149" s="95" t="s">
        <v>176</v>
      </c>
      <c r="D149" s="63">
        <f>SUM(D147*0.4)</f>
        <v>20</v>
      </c>
      <c r="E149" s="71"/>
      <c r="F149" s="71"/>
      <c r="G149" s="71"/>
      <c r="H149" s="65"/>
      <c r="I149" s="70"/>
      <c r="J149" s="65"/>
      <c r="K149" s="72"/>
      <c r="L149" s="72"/>
      <c r="O149" s="209">
        <v>10</v>
      </c>
      <c r="P149" s="76">
        <v>10</v>
      </c>
      <c r="Q149" s="76"/>
      <c r="R149" s="76"/>
      <c r="S149" s="77"/>
      <c r="V149" s="428"/>
      <c r="X149" s="10"/>
      <c r="Y149" s="830">
        <f t="shared" si="19"/>
        <v>20</v>
      </c>
      <c r="Z149" s="830">
        <f t="shared" si="23"/>
        <v>0</v>
      </c>
    </row>
    <row r="150" spans="1:26" ht="15" customHeight="1" x14ac:dyDescent="0.2">
      <c r="A150" s="59"/>
      <c r="B150" s="59"/>
      <c r="C150" s="59"/>
      <c r="D150" s="63"/>
      <c r="E150" s="71"/>
      <c r="F150" s="71"/>
      <c r="G150" s="71"/>
      <c r="H150" s="65"/>
      <c r="I150" s="70"/>
      <c r="J150" s="65"/>
      <c r="K150" s="72"/>
      <c r="L150" s="72"/>
      <c r="O150" s="209"/>
      <c r="P150" s="76"/>
      <c r="Q150" s="76"/>
      <c r="R150" s="76"/>
      <c r="S150" s="77"/>
      <c r="V150" s="428"/>
      <c r="X150" s="10"/>
      <c r="Y150" s="830">
        <f t="shared" si="19"/>
        <v>0</v>
      </c>
      <c r="Z150" s="830">
        <f t="shared" si="23"/>
        <v>0</v>
      </c>
    </row>
    <row r="151" spans="1:26" ht="15" customHeight="1" x14ac:dyDescent="0.2">
      <c r="A151" s="29" t="s">
        <v>67</v>
      </c>
      <c r="B151" s="29" t="s">
        <v>166</v>
      </c>
      <c r="C151" s="29" t="s">
        <v>383</v>
      </c>
      <c r="D151" s="37">
        <v>100</v>
      </c>
      <c r="E151" s="71"/>
      <c r="F151" s="71"/>
      <c r="G151" s="71"/>
      <c r="H151" s="65"/>
      <c r="I151" s="73"/>
      <c r="J151" s="65"/>
      <c r="K151" s="72"/>
      <c r="L151" s="72"/>
      <c r="O151" s="222">
        <f t="shared" ref="O151:P151" si="24">SUM(O152:O153)</f>
        <v>50</v>
      </c>
      <c r="P151" s="41">
        <f t="shared" si="24"/>
        <v>50</v>
      </c>
      <c r="Q151" s="76"/>
      <c r="R151" s="76"/>
      <c r="S151" s="75"/>
      <c r="V151" s="428"/>
      <c r="X151" s="10"/>
      <c r="Y151" s="830">
        <f t="shared" si="19"/>
        <v>100</v>
      </c>
      <c r="Z151" s="830">
        <f t="shared" si="23"/>
        <v>0</v>
      </c>
    </row>
    <row r="152" spans="1:26" ht="15" customHeight="1" x14ac:dyDescent="0.2">
      <c r="A152" s="59"/>
      <c r="B152" s="59"/>
      <c r="C152" s="29" t="s">
        <v>381</v>
      </c>
      <c r="D152" s="63">
        <f>SUM(D151-D153)</f>
        <v>60</v>
      </c>
      <c r="E152" s="71"/>
      <c r="F152" s="71"/>
      <c r="G152" s="71"/>
      <c r="H152" s="65"/>
      <c r="I152" s="70"/>
      <c r="J152" s="65"/>
      <c r="K152" s="72"/>
      <c r="L152" s="72"/>
      <c r="O152" s="209">
        <v>30</v>
      </c>
      <c r="P152" s="76">
        <v>30</v>
      </c>
      <c r="Q152" s="76"/>
      <c r="R152" s="76"/>
      <c r="S152" s="77"/>
      <c r="V152" s="428"/>
      <c r="X152" s="10"/>
      <c r="Y152" s="830">
        <f t="shared" si="19"/>
        <v>60</v>
      </c>
      <c r="Z152" s="830">
        <f t="shared" si="23"/>
        <v>0</v>
      </c>
    </row>
    <row r="153" spans="1:26" ht="15" customHeight="1" x14ac:dyDescent="0.2">
      <c r="A153" s="59"/>
      <c r="B153" s="59"/>
      <c r="C153" s="29" t="s">
        <v>177</v>
      </c>
      <c r="D153" s="63">
        <f>SUM(D151*0.4)</f>
        <v>40</v>
      </c>
      <c r="E153" s="71"/>
      <c r="F153" s="71"/>
      <c r="G153" s="71"/>
      <c r="H153" s="65"/>
      <c r="I153" s="70"/>
      <c r="J153" s="65"/>
      <c r="K153" s="72"/>
      <c r="L153" s="72"/>
      <c r="O153" s="209">
        <v>20</v>
      </c>
      <c r="P153" s="76">
        <v>20</v>
      </c>
      <c r="Q153" s="76"/>
      <c r="R153" s="76"/>
      <c r="S153" s="77"/>
      <c r="V153" s="428"/>
      <c r="X153" s="10"/>
      <c r="Y153" s="830">
        <f t="shared" si="19"/>
        <v>40</v>
      </c>
      <c r="Z153" s="830">
        <f t="shared" si="23"/>
        <v>0</v>
      </c>
    </row>
    <row r="154" spans="1:26" ht="15" customHeight="1" x14ac:dyDescent="0.2">
      <c r="A154" s="59"/>
      <c r="B154" s="59"/>
      <c r="C154" s="59"/>
      <c r="D154" s="63"/>
      <c r="E154" s="71"/>
      <c r="F154" s="71"/>
      <c r="G154" s="71"/>
      <c r="H154" s="65"/>
      <c r="I154" s="70"/>
      <c r="J154" s="65"/>
      <c r="K154" s="72"/>
      <c r="L154" s="72"/>
      <c r="N154" s="77"/>
      <c r="O154" s="76"/>
      <c r="P154" s="76"/>
      <c r="Q154" s="76"/>
      <c r="R154" s="76"/>
      <c r="S154" s="77"/>
      <c r="V154" s="428"/>
      <c r="X154" s="10"/>
      <c r="Y154" s="830">
        <f t="shared" si="19"/>
        <v>0</v>
      </c>
      <c r="Z154" s="830">
        <f t="shared" si="23"/>
        <v>0</v>
      </c>
    </row>
    <row r="155" spans="1:26" ht="15" customHeight="1" x14ac:dyDescent="0.2">
      <c r="A155" s="29" t="s">
        <v>135</v>
      </c>
      <c r="B155" s="29" t="s">
        <v>166</v>
      </c>
      <c r="C155" s="20" t="s">
        <v>134</v>
      </c>
      <c r="D155" s="37">
        <v>50</v>
      </c>
      <c r="E155" s="98"/>
      <c r="F155" s="71"/>
      <c r="G155" s="71"/>
      <c r="H155" s="65"/>
      <c r="I155" s="73"/>
      <c r="J155" s="72"/>
      <c r="K155" s="72"/>
      <c r="L155" s="72"/>
      <c r="N155" s="78">
        <v>25</v>
      </c>
      <c r="O155" s="55">
        <v>25</v>
      </c>
      <c r="P155" s="76"/>
      <c r="Q155" s="76"/>
      <c r="R155" s="76"/>
      <c r="S155" s="75"/>
      <c r="V155" s="428"/>
      <c r="X155" s="10"/>
      <c r="Y155" s="830">
        <f t="shared" si="19"/>
        <v>50</v>
      </c>
      <c r="Z155" s="830">
        <f t="shared" si="23"/>
        <v>0</v>
      </c>
    </row>
    <row r="156" spans="1:26" ht="15" customHeight="1" x14ac:dyDescent="0.2">
      <c r="A156" s="29"/>
      <c r="B156" s="29"/>
      <c r="C156" s="29" t="s">
        <v>169</v>
      </c>
      <c r="D156" s="68">
        <f>SUM(D155-D157)</f>
        <v>35</v>
      </c>
      <c r="E156" s="71"/>
      <c r="F156" s="71"/>
      <c r="G156" s="71"/>
      <c r="H156" s="65"/>
      <c r="I156" s="70"/>
      <c r="J156" s="65"/>
      <c r="K156" s="72"/>
      <c r="L156" s="72"/>
      <c r="N156" s="77">
        <v>17</v>
      </c>
      <c r="O156" s="76">
        <v>18</v>
      </c>
      <c r="P156" s="76"/>
      <c r="Q156" s="76"/>
      <c r="R156" s="76"/>
      <c r="S156" s="77"/>
      <c r="V156" s="428"/>
      <c r="X156" s="10"/>
      <c r="Y156" s="830">
        <f t="shared" si="19"/>
        <v>35</v>
      </c>
      <c r="Z156" s="830">
        <f t="shared" si="23"/>
        <v>0</v>
      </c>
    </row>
    <row r="157" spans="1:26" ht="15" customHeight="1" x14ac:dyDescent="0.2">
      <c r="A157" s="29"/>
      <c r="B157" s="29"/>
      <c r="C157" s="29" t="s">
        <v>170</v>
      </c>
      <c r="D157" s="68">
        <f>SUM(D155*0.3)</f>
        <v>15</v>
      </c>
      <c r="E157" s="71"/>
      <c r="F157" s="71"/>
      <c r="G157" s="71"/>
      <c r="H157" s="65"/>
      <c r="I157" s="70"/>
      <c r="J157" s="65"/>
      <c r="K157" s="72"/>
      <c r="L157" s="72"/>
      <c r="N157" s="77">
        <v>7</v>
      </c>
      <c r="O157" s="76">
        <v>8</v>
      </c>
      <c r="P157" s="76"/>
      <c r="Q157" s="76"/>
      <c r="R157" s="76"/>
      <c r="S157" s="77"/>
      <c r="V157" s="428"/>
      <c r="X157" s="10"/>
      <c r="Y157" s="830">
        <f t="shared" si="19"/>
        <v>15</v>
      </c>
      <c r="Z157" s="830">
        <f t="shared" si="23"/>
        <v>0</v>
      </c>
    </row>
    <row r="158" spans="1:26" ht="15" customHeight="1" x14ac:dyDescent="0.2">
      <c r="A158" s="29"/>
      <c r="B158" s="29"/>
      <c r="C158" s="29"/>
      <c r="D158" s="68"/>
      <c r="E158" s="71"/>
      <c r="F158" s="71"/>
      <c r="G158" s="71"/>
      <c r="H158" s="65"/>
      <c r="I158" s="70"/>
      <c r="J158" s="65"/>
      <c r="K158" s="72"/>
      <c r="L158" s="72"/>
      <c r="N158" s="77"/>
      <c r="O158" s="76"/>
      <c r="P158" s="76"/>
      <c r="Q158" s="76"/>
      <c r="R158" s="76"/>
      <c r="S158" s="77"/>
      <c r="V158" s="428"/>
      <c r="X158" s="10"/>
      <c r="Y158" s="830">
        <f t="shared" si="19"/>
        <v>0</v>
      </c>
      <c r="Z158" s="830">
        <f t="shared" si="23"/>
        <v>0</v>
      </c>
    </row>
    <row r="159" spans="1:26" ht="15" customHeight="1" x14ac:dyDescent="0.2">
      <c r="A159" s="29" t="s">
        <v>136</v>
      </c>
      <c r="B159" s="29" t="s">
        <v>166</v>
      </c>
      <c r="C159" s="20" t="s">
        <v>137</v>
      </c>
      <c r="D159" s="58">
        <v>40</v>
      </c>
      <c r="E159" s="100"/>
      <c r="F159" s="71"/>
      <c r="G159" s="71"/>
      <c r="H159" s="65"/>
      <c r="I159" s="70"/>
      <c r="J159" s="72"/>
      <c r="K159" s="72"/>
      <c r="L159" s="72"/>
      <c r="N159" s="43">
        <v>20</v>
      </c>
      <c r="O159" s="55">
        <v>20</v>
      </c>
      <c r="P159" s="76"/>
      <c r="Q159" s="76"/>
      <c r="R159" s="76"/>
      <c r="S159" s="77"/>
      <c r="V159" s="428"/>
      <c r="X159" s="10"/>
      <c r="Y159" s="830">
        <f t="shared" si="19"/>
        <v>40</v>
      </c>
      <c r="Z159" s="830">
        <f t="shared" si="23"/>
        <v>0</v>
      </c>
    </row>
    <row r="160" spans="1:26" ht="15" customHeight="1" x14ac:dyDescent="0.2">
      <c r="A160" s="59"/>
      <c r="B160" s="59"/>
      <c r="C160" s="29" t="s">
        <v>171</v>
      </c>
      <c r="D160" s="63">
        <v>26</v>
      </c>
      <c r="E160" s="71"/>
      <c r="F160" s="71"/>
      <c r="G160" s="71"/>
      <c r="H160" s="65"/>
      <c r="I160" s="70"/>
      <c r="J160" s="65"/>
      <c r="K160" s="72"/>
      <c r="L160" s="72"/>
      <c r="N160" s="77">
        <v>13</v>
      </c>
      <c r="O160" s="76">
        <v>13</v>
      </c>
      <c r="P160" s="76"/>
      <c r="Q160" s="76"/>
      <c r="R160" s="76"/>
      <c r="S160" s="77"/>
      <c r="V160" s="428"/>
      <c r="X160" s="10"/>
      <c r="Y160" s="830">
        <f t="shared" si="19"/>
        <v>26</v>
      </c>
      <c r="Z160" s="830">
        <f t="shared" si="23"/>
        <v>0</v>
      </c>
    </row>
    <row r="161" spans="1:26" ht="15" customHeight="1" x14ac:dyDescent="0.2">
      <c r="A161" s="59"/>
      <c r="B161" s="59"/>
      <c r="C161" s="29" t="s">
        <v>172</v>
      </c>
      <c r="D161" s="63">
        <v>14</v>
      </c>
      <c r="E161" s="71"/>
      <c r="F161" s="71"/>
      <c r="G161" s="71"/>
      <c r="H161" s="65"/>
      <c r="I161" s="70"/>
      <c r="J161" s="65"/>
      <c r="K161" s="72"/>
      <c r="L161" s="72"/>
      <c r="N161" s="77">
        <v>7</v>
      </c>
      <c r="O161" s="76">
        <v>7</v>
      </c>
      <c r="P161" s="76"/>
      <c r="Q161" s="76"/>
      <c r="R161" s="76"/>
      <c r="S161" s="77"/>
      <c r="V161" s="428"/>
      <c r="X161" s="10"/>
      <c r="Y161" s="830">
        <f t="shared" si="19"/>
        <v>14</v>
      </c>
      <c r="Z161" s="830">
        <f t="shared" si="23"/>
        <v>0</v>
      </c>
    </row>
    <row r="162" spans="1:26" ht="15" customHeight="1" x14ac:dyDescent="0.2">
      <c r="A162" s="29"/>
      <c r="B162" s="29"/>
      <c r="C162" s="29"/>
      <c r="D162" s="68"/>
      <c r="E162" s="71"/>
      <c r="F162" s="71"/>
      <c r="G162" s="71"/>
      <c r="H162" s="65"/>
      <c r="I162" s="70"/>
      <c r="J162" s="65"/>
      <c r="K162" s="72"/>
      <c r="L162" s="72"/>
      <c r="N162" s="77"/>
      <c r="O162" s="76"/>
      <c r="P162" s="76"/>
      <c r="Q162" s="76"/>
      <c r="R162" s="76"/>
      <c r="S162" s="77"/>
      <c r="V162" s="428"/>
      <c r="X162" s="10"/>
      <c r="Y162" s="830">
        <f t="shared" si="19"/>
        <v>0</v>
      </c>
      <c r="Z162" s="830">
        <f t="shared" si="23"/>
        <v>0</v>
      </c>
    </row>
    <row r="163" spans="1:26" ht="15" customHeight="1" x14ac:dyDescent="0.2">
      <c r="A163" s="29" t="s">
        <v>293</v>
      </c>
      <c r="B163" s="29" t="s">
        <v>166</v>
      </c>
      <c r="C163" s="20" t="s">
        <v>240</v>
      </c>
      <c r="D163" s="37">
        <v>100</v>
      </c>
      <c r="E163" s="71"/>
      <c r="F163" s="71"/>
      <c r="G163" s="71"/>
      <c r="H163" s="39"/>
      <c r="I163" s="72"/>
      <c r="J163" s="215"/>
      <c r="K163" s="72"/>
      <c r="L163" s="374"/>
      <c r="M163" s="8"/>
      <c r="N163" s="8"/>
      <c r="O163" s="57">
        <f>SUM(O164:O165)</f>
        <v>35</v>
      </c>
      <c r="P163" s="53">
        <v>35</v>
      </c>
      <c r="Q163" s="41">
        <v>30</v>
      </c>
      <c r="R163" s="8"/>
      <c r="S163" s="77"/>
      <c r="V163" s="428"/>
      <c r="X163" s="10"/>
      <c r="Y163" s="830">
        <f t="shared" si="19"/>
        <v>100</v>
      </c>
      <c r="Z163" s="830">
        <f t="shared" si="23"/>
        <v>0</v>
      </c>
    </row>
    <row r="164" spans="1:26" ht="15" customHeight="1" x14ac:dyDescent="0.2">
      <c r="A164" s="29"/>
      <c r="B164" s="29"/>
      <c r="C164" s="29" t="s">
        <v>242</v>
      </c>
      <c r="D164" s="68">
        <f>SUM(D163-D165)</f>
        <v>70</v>
      </c>
      <c r="E164" s="71"/>
      <c r="F164" s="71"/>
      <c r="G164" s="71"/>
      <c r="H164" s="65"/>
      <c r="I164" s="72"/>
      <c r="J164" s="215"/>
      <c r="K164" s="72"/>
      <c r="L164" s="372"/>
      <c r="M164" s="8"/>
      <c r="N164" s="8"/>
      <c r="O164" s="100">
        <v>25</v>
      </c>
      <c r="P164" s="71">
        <v>25</v>
      </c>
      <c r="Q164" s="76">
        <v>20</v>
      </c>
      <c r="R164" s="8"/>
      <c r="S164" s="77"/>
      <c r="V164" s="428"/>
      <c r="X164" s="10"/>
      <c r="Y164" s="830">
        <f t="shared" si="19"/>
        <v>70</v>
      </c>
      <c r="Z164" s="830">
        <f t="shared" si="23"/>
        <v>0</v>
      </c>
    </row>
    <row r="165" spans="1:26" ht="15" customHeight="1" x14ac:dyDescent="0.2">
      <c r="A165" s="29"/>
      <c r="B165" s="29"/>
      <c r="C165" s="29" t="s">
        <v>243</v>
      </c>
      <c r="D165" s="68">
        <f>SUM(D163*0.3)</f>
        <v>30</v>
      </c>
      <c r="E165" s="71"/>
      <c r="F165" s="71"/>
      <c r="G165" s="71"/>
      <c r="H165" s="65"/>
      <c r="I165" s="72"/>
      <c r="J165" s="215"/>
      <c r="K165" s="72"/>
      <c r="L165" s="372"/>
      <c r="M165" s="8"/>
      <c r="N165" s="8"/>
      <c r="O165" s="100">
        <v>10</v>
      </c>
      <c r="P165" s="71">
        <v>10</v>
      </c>
      <c r="Q165" s="76">
        <v>10</v>
      </c>
      <c r="R165" s="8"/>
      <c r="S165" s="77"/>
      <c r="V165" s="428"/>
      <c r="X165" s="10"/>
      <c r="Y165" s="830">
        <f t="shared" si="19"/>
        <v>30</v>
      </c>
      <c r="Z165" s="830">
        <f t="shared" si="23"/>
        <v>0</v>
      </c>
    </row>
    <row r="166" spans="1:26" ht="15" customHeight="1" x14ac:dyDescent="0.2">
      <c r="A166" s="29"/>
      <c r="B166" s="29"/>
      <c r="C166" s="29"/>
      <c r="D166" s="68"/>
      <c r="E166" s="71"/>
      <c r="F166" s="71"/>
      <c r="G166" s="71"/>
      <c r="H166" s="65"/>
      <c r="I166" s="70"/>
      <c r="J166" s="65"/>
      <c r="K166" s="72"/>
      <c r="L166" s="372"/>
      <c r="M166" s="8"/>
      <c r="N166" s="8"/>
      <c r="O166" s="212"/>
      <c r="P166" s="76"/>
      <c r="Q166" s="76"/>
      <c r="R166" s="8"/>
      <c r="S166" s="77"/>
      <c r="V166" s="428"/>
      <c r="X166" s="10"/>
      <c r="Y166" s="830">
        <f t="shared" si="19"/>
        <v>0</v>
      </c>
      <c r="Z166" s="830">
        <f t="shared" si="23"/>
        <v>0</v>
      </c>
    </row>
    <row r="167" spans="1:26" ht="15" customHeight="1" x14ac:dyDescent="0.2">
      <c r="A167" s="59" t="s">
        <v>292</v>
      </c>
      <c r="B167" s="59" t="s">
        <v>166</v>
      </c>
      <c r="C167" s="60" t="s">
        <v>241</v>
      </c>
      <c r="D167" s="61">
        <v>150</v>
      </c>
      <c r="E167" s="71"/>
      <c r="F167" s="71"/>
      <c r="G167" s="71"/>
      <c r="H167" s="65"/>
      <c r="I167" s="70"/>
      <c r="J167" s="65"/>
      <c r="K167" s="72"/>
      <c r="L167" s="374"/>
      <c r="M167" s="8"/>
      <c r="N167" s="8"/>
      <c r="O167" s="42">
        <v>50</v>
      </c>
      <c r="P167" s="41">
        <v>50</v>
      </c>
      <c r="Q167" s="41">
        <v>50</v>
      </c>
      <c r="R167" s="8"/>
      <c r="S167" s="77"/>
      <c r="V167" s="428"/>
      <c r="X167" s="10"/>
      <c r="Y167" s="830">
        <f t="shared" si="19"/>
        <v>150</v>
      </c>
      <c r="Z167" s="830">
        <f t="shared" si="23"/>
        <v>0</v>
      </c>
    </row>
    <row r="168" spans="1:26" ht="15" customHeight="1" x14ac:dyDescent="0.2">
      <c r="A168" s="29"/>
      <c r="B168" s="29"/>
      <c r="C168" s="59" t="s">
        <v>244</v>
      </c>
      <c r="D168" s="68">
        <f>SUM(D167-D169)</f>
        <v>105</v>
      </c>
      <c r="E168" s="71"/>
      <c r="F168" s="71"/>
      <c r="G168" s="71"/>
      <c r="H168" s="65"/>
      <c r="I168" s="70"/>
      <c r="J168" s="65"/>
      <c r="K168" s="72"/>
      <c r="L168" s="372"/>
      <c r="M168" s="8"/>
      <c r="N168" s="8"/>
      <c r="O168" s="212">
        <f>SUM(O167-O169)</f>
        <v>35</v>
      </c>
      <c r="P168" s="76">
        <f>SUM(P167-P169)</f>
        <v>35</v>
      </c>
      <c r="Q168" s="76">
        <v>35</v>
      </c>
      <c r="R168" s="8"/>
      <c r="S168" s="77"/>
      <c r="V168" s="428"/>
      <c r="X168" s="10"/>
      <c r="Y168" s="830">
        <f t="shared" si="19"/>
        <v>105</v>
      </c>
      <c r="Z168" s="830">
        <f t="shared" si="23"/>
        <v>0</v>
      </c>
    </row>
    <row r="169" spans="1:26" ht="15" customHeight="1" x14ac:dyDescent="0.2">
      <c r="A169" s="29"/>
      <c r="B169" s="29"/>
      <c r="C169" s="59" t="s">
        <v>245</v>
      </c>
      <c r="D169" s="68">
        <f>SUM(D167*0.3)</f>
        <v>45</v>
      </c>
      <c r="E169" s="71"/>
      <c r="F169" s="71"/>
      <c r="G169" s="71"/>
      <c r="H169" s="65"/>
      <c r="I169" s="70"/>
      <c r="J169" s="65"/>
      <c r="K169" s="72"/>
      <c r="L169" s="372"/>
      <c r="M169" s="8"/>
      <c r="N169" s="8"/>
      <c r="O169" s="212">
        <f>SUM(O167*0.3)</f>
        <v>15</v>
      </c>
      <c r="P169" s="76">
        <f>SUM(P167*0.3)</f>
        <v>15</v>
      </c>
      <c r="Q169" s="76">
        <v>15</v>
      </c>
      <c r="R169" s="8"/>
      <c r="S169" s="77"/>
      <c r="V169" s="428"/>
      <c r="X169" s="10"/>
      <c r="Y169" s="830">
        <f t="shared" si="19"/>
        <v>45</v>
      </c>
      <c r="Z169" s="830">
        <f t="shared" si="23"/>
        <v>0</v>
      </c>
    </row>
    <row r="170" spans="1:26" ht="15" customHeight="1" x14ac:dyDescent="0.2">
      <c r="A170" s="29"/>
      <c r="B170" s="29"/>
      <c r="C170" s="29"/>
      <c r="D170" s="68"/>
      <c r="E170" s="71"/>
      <c r="F170" s="71"/>
      <c r="G170" s="71"/>
      <c r="H170" s="65"/>
      <c r="I170" s="70"/>
      <c r="J170" s="65"/>
      <c r="K170" s="72"/>
      <c r="L170" s="72"/>
      <c r="N170" s="77"/>
      <c r="O170" s="76"/>
      <c r="P170" s="76"/>
      <c r="Q170" s="76"/>
      <c r="R170" s="76"/>
      <c r="S170" s="77"/>
      <c r="V170" s="428"/>
      <c r="X170" s="10"/>
      <c r="Y170" s="830">
        <f t="shared" si="19"/>
        <v>0</v>
      </c>
      <c r="Z170" s="830">
        <f t="shared" si="23"/>
        <v>0</v>
      </c>
    </row>
    <row r="171" spans="1:26" ht="15" customHeight="1" x14ac:dyDescent="0.2">
      <c r="A171" s="146"/>
      <c r="B171" s="21"/>
      <c r="C171" s="138" t="s">
        <v>34</v>
      </c>
      <c r="D171" s="171">
        <f>SUM(E171:V171)</f>
        <v>184</v>
      </c>
      <c r="E171" s="131">
        <v>78</v>
      </c>
      <c r="F171" s="127">
        <v>106</v>
      </c>
      <c r="G171" s="125"/>
      <c r="H171" s="24"/>
      <c r="I171" s="25"/>
      <c r="J171" s="24"/>
      <c r="K171" s="24"/>
      <c r="L171" s="24"/>
      <c r="M171" s="27"/>
      <c r="N171" s="28"/>
      <c r="O171" s="27"/>
      <c r="P171" s="27"/>
      <c r="Q171" s="27"/>
      <c r="R171" s="27"/>
      <c r="S171" s="28"/>
      <c r="T171" s="136"/>
      <c r="U171" s="136"/>
      <c r="V171" s="433"/>
      <c r="W171" s="136"/>
      <c r="X171" s="137"/>
      <c r="Y171" s="830">
        <f t="shared" si="19"/>
        <v>184</v>
      </c>
      <c r="Z171" s="830">
        <f t="shared" si="23"/>
        <v>0</v>
      </c>
    </row>
    <row r="172" spans="1:26" ht="15" customHeight="1" x14ac:dyDescent="0.2">
      <c r="A172" s="29"/>
      <c r="B172" s="20"/>
      <c r="C172" s="56" t="s">
        <v>290</v>
      </c>
      <c r="D172" s="37">
        <f>SUM(G172:K172)</f>
        <v>184</v>
      </c>
      <c r="E172" s="38"/>
      <c r="F172" s="53"/>
      <c r="G172" s="38">
        <v>37</v>
      </c>
      <c r="H172" s="39">
        <v>37</v>
      </c>
      <c r="I172" s="40">
        <v>37</v>
      </c>
      <c r="J172" s="39">
        <v>37</v>
      </c>
      <c r="K172" s="39">
        <v>36</v>
      </c>
      <c r="L172" s="39"/>
      <c r="M172" s="53"/>
      <c r="N172" s="96"/>
      <c r="O172" s="53"/>
      <c r="P172" s="53"/>
      <c r="Q172" s="53"/>
      <c r="R172" s="53"/>
      <c r="S172" s="96"/>
      <c r="V172" s="428"/>
      <c r="X172" s="10"/>
      <c r="Y172" s="830">
        <f t="shared" si="19"/>
        <v>184</v>
      </c>
      <c r="Z172" s="830">
        <f t="shared" si="23"/>
        <v>0</v>
      </c>
    </row>
    <row r="173" spans="1:26" ht="15" customHeight="1" x14ac:dyDescent="0.2">
      <c r="A173" s="29"/>
      <c r="B173" s="20"/>
      <c r="C173" s="282" t="s">
        <v>226</v>
      </c>
      <c r="D173" s="482">
        <f>SUM(G173:K173)</f>
        <v>120</v>
      </c>
      <c r="E173" s="38"/>
      <c r="F173" s="284"/>
      <c r="G173" s="38">
        <v>24</v>
      </c>
      <c r="H173" s="483">
        <v>24</v>
      </c>
      <c r="I173" s="484">
        <v>24</v>
      </c>
      <c r="J173" s="483">
        <v>24</v>
      </c>
      <c r="K173" s="483">
        <v>24</v>
      </c>
      <c r="L173" s="39"/>
      <c r="M173" s="53"/>
      <c r="N173" s="58"/>
      <c r="O173" s="53"/>
      <c r="P173" s="53"/>
      <c r="Q173" s="53"/>
      <c r="R173" s="53"/>
      <c r="S173" s="58"/>
      <c r="V173" s="428"/>
      <c r="X173" s="10"/>
      <c r="Y173" s="830">
        <f t="shared" si="19"/>
        <v>120</v>
      </c>
      <c r="Z173" s="830">
        <f t="shared" si="23"/>
        <v>0</v>
      </c>
    </row>
    <row r="174" spans="1:26" ht="15" customHeight="1" x14ac:dyDescent="0.2">
      <c r="A174" s="172"/>
      <c r="B174" s="172"/>
      <c r="C174" s="173" t="s">
        <v>225</v>
      </c>
      <c r="D174" s="174">
        <v>660</v>
      </c>
      <c r="E174" s="175"/>
      <c r="F174" s="534"/>
      <c r="G174" s="534"/>
      <c r="H174" s="176"/>
      <c r="I174" s="177"/>
      <c r="J174" s="176"/>
      <c r="K174" s="525"/>
      <c r="L174" s="525">
        <v>60</v>
      </c>
      <c r="M174" s="178">
        <v>60</v>
      </c>
      <c r="N174" s="178">
        <v>60</v>
      </c>
      <c r="O174" s="179">
        <v>60</v>
      </c>
      <c r="P174" s="178">
        <v>60</v>
      </c>
      <c r="Q174" s="178">
        <v>60</v>
      </c>
      <c r="R174" s="178">
        <v>60</v>
      </c>
      <c r="S174" s="180">
        <v>60</v>
      </c>
      <c r="T174" s="178">
        <v>60</v>
      </c>
      <c r="U174" s="178">
        <v>60</v>
      </c>
      <c r="V174" s="436">
        <v>60</v>
      </c>
      <c r="W174" s="178"/>
      <c r="X174" s="180"/>
      <c r="Y174" s="830">
        <f t="shared" si="19"/>
        <v>660</v>
      </c>
      <c r="Z174" s="830">
        <f t="shared" si="23"/>
        <v>0</v>
      </c>
    </row>
    <row r="175" spans="1:26" ht="15" customHeight="1" x14ac:dyDescent="0.2">
      <c r="A175" s="93"/>
      <c r="B175" s="93"/>
      <c r="C175" s="379"/>
      <c r="D175" s="380"/>
      <c r="E175" s="85"/>
      <c r="F175" s="71"/>
      <c r="G175" s="71"/>
      <c r="H175" s="71"/>
      <c r="I175" s="71"/>
      <c r="J175" s="71"/>
      <c r="K175" s="381"/>
      <c r="L175" s="381"/>
      <c r="M175" s="381"/>
      <c r="N175" s="381"/>
      <c r="O175" s="381"/>
      <c r="P175" s="381"/>
      <c r="Q175" s="381"/>
      <c r="R175" s="381"/>
      <c r="S175" s="381"/>
      <c r="T175" s="381"/>
      <c r="U175" s="381"/>
      <c r="V175" s="437"/>
      <c r="W175" s="381"/>
      <c r="X175" s="381"/>
      <c r="Y175" s="830">
        <f t="shared" si="19"/>
        <v>0</v>
      </c>
      <c r="Z175" s="830">
        <f t="shared" si="23"/>
        <v>0</v>
      </c>
    </row>
    <row r="176" spans="1:26" s="336" customFormat="1" ht="15" customHeight="1" x14ac:dyDescent="0.2">
      <c r="A176" s="368"/>
      <c r="B176" s="368"/>
      <c r="C176" s="420" t="s">
        <v>497</v>
      </c>
      <c r="D176" s="531"/>
      <c r="E176" s="343"/>
      <c r="F176" s="343"/>
      <c r="G176" s="343"/>
      <c r="H176" s="370"/>
      <c r="I176" s="833"/>
      <c r="J176" s="562"/>
      <c r="K176" s="561"/>
      <c r="L176" s="561"/>
      <c r="M176" s="563"/>
      <c r="N176" s="564"/>
      <c r="O176" s="563"/>
      <c r="P176" s="563"/>
      <c r="Q176" s="342"/>
      <c r="R176" s="342"/>
      <c r="S176" s="366"/>
      <c r="T176" s="344"/>
      <c r="U176" s="344"/>
      <c r="V176" s="438"/>
      <c r="W176" s="344"/>
      <c r="X176" s="345"/>
      <c r="Y176" s="830">
        <f t="shared" si="19"/>
        <v>0</v>
      </c>
      <c r="Z176" s="830">
        <f t="shared" si="23"/>
        <v>0</v>
      </c>
    </row>
    <row r="177" spans="1:26" s="336" customFormat="1" ht="15" customHeight="1" x14ac:dyDescent="0.2">
      <c r="A177" s="369"/>
      <c r="B177" s="369"/>
      <c r="C177" s="421"/>
      <c r="D177" s="360"/>
      <c r="E177" s="348"/>
      <c r="F177" s="348"/>
      <c r="G177" s="348"/>
      <c r="H177" s="372"/>
      <c r="I177" s="372"/>
      <c r="J177" s="373"/>
      <c r="K177" s="372"/>
      <c r="L177" s="372"/>
      <c r="M177" s="347"/>
      <c r="N177" s="367"/>
      <c r="O177" s="347"/>
      <c r="P177" s="347"/>
      <c r="Q177" s="347"/>
      <c r="R177" s="347"/>
      <c r="S177" s="367"/>
      <c r="T177" s="349"/>
      <c r="U177" s="349"/>
      <c r="V177" s="439"/>
      <c r="W177" s="349"/>
      <c r="X177" s="350"/>
      <c r="Y177" s="830">
        <f t="shared" si="19"/>
        <v>0</v>
      </c>
      <c r="Z177" s="830">
        <f t="shared" si="23"/>
        <v>0</v>
      </c>
    </row>
    <row r="178" spans="1:26" s="336" customFormat="1" ht="15" customHeight="1" x14ac:dyDescent="0.2">
      <c r="A178" s="369"/>
      <c r="B178" s="378"/>
      <c r="C178" s="378" t="s">
        <v>284</v>
      </c>
      <c r="D178" s="361">
        <v>300</v>
      </c>
      <c r="E178" s="339"/>
      <c r="F178" s="339"/>
      <c r="G178" s="339"/>
      <c r="H178" s="374"/>
      <c r="I178" s="375"/>
      <c r="J178" s="512">
        <v>50</v>
      </c>
      <c r="K178" s="374">
        <v>50</v>
      </c>
      <c r="L178" s="374">
        <v>50</v>
      </c>
      <c r="M178" s="338">
        <v>50</v>
      </c>
      <c r="N178" s="364">
        <v>50</v>
      </c>
      <c r="O178" s="338">
        <v>50</v>
      </c>
      <c r="P178" s="353"/>
      <c r="Q178" s="338"/>
      <c r="R178" s="338"/>
      <c r="S178" s="364"/>
      <c r="T178" s="540"/>
      <c r="U178" s="508"/>
      <c r="V178" s="509"/>
      <c r="W178" s="351"/>
      <c r="X178" s="352"/>
      <c r="Y178" s="830">
        <f t="shared" si="19"/>
        <v>300</v>
      </c>
      <c r="Z178" s="830">
        <f t="shared" si="23"/>
        <v>0</v>
      </c>
    </row>
    <row r="179" spans="1:26" ht="15" customHeight="1" x14ac:dyDescent="0.2">
      <c r="A179" s="29"/>
      <c r="B179" s="20"/>
      <c r="C179" s="369" t="s">
        <v>250</v>
      </c>
      <c r="D179" s="363">
        <f>SUM(D178-D180)</f>
        <v>180</v>
      </c>
      <c r="E179" s="158"/>
      <c r="F179" s="51"/>
      <c r="G179" s="51"/>
      <c r="H179" s="49"/>
      <c r="I179" s="376"/>
      <c r="J179" s="553">
        <v>30</v>
      </c>
      <c r="K179" s="376">
        <v>30</v>
      </c>
      <c r="L179" s="376">
        <v>30</v>
      </c>
      <c r="M179" s="354">
        <v>30</v>
      </c>
      <c r="N179" s="365">
        <v>30</v>
      </c>
      <c r="O179" s="354">
        <v>30</v>
      </c>
      <c r="P179" s="354"/>
      <c r="Q179" s="354"/>
      <c r="R179" s="354"/>
      <c r="S179" s="365"/>
      <c r="T179" s="354"/>
      <c r="U179" s="354"/>
      <c r="V179" s="442"/>
      <c r="W179" s="354"/>
      <c r="X179" s="10"/>
      <c r="Y179" s="830">
        <f t="shared" si="19"/>
        <v>180</v>
      </c>
      <c r="Z179" s="830">
        <f t="shared" si="23"/>
        <v>0</v>
      </c>
    </row>
    <row r="180" spans="1:26" ht="15" customHeight="1" x14ac:dyDescent="0.2">
      <c r="A180" s="29"/>
      <c r="B180" s="29"/>
      <c r="C180" s="369" t="s">
        <v>251</v>
      </c>
      <c r="D180" s="363">
        <f>SUM(D178*0.4)</f>
        <v>120</v>
      </c>
      <c r="E180" s="122"/>
      <c r="F180" s="112"/>
      <c r="G180" s="112"/>
      <c r="H180" s="108"/>
      <c r="I180" s="376"/>
      <c r="J180" s="553">
        <v>20</v>
      </c>
      <c r="K180" s="376">
        <v>20</v>
      </c>
      <c r="L180" s="376">
        <v>20</v>
      </c>
      <c r="M180" s="354">
        <v>20</v>
      </c>
      <c r="N180" s="365">
        <v>20</v>
      </c>
      <c r="O180" s="354">
        <v>20</v>
      </c>
      <c r="P180" s="354"/>
      <c r="Q180" s="354"/>
      <c r="R180" s="354"/>
      <c r="S180" s="365"/>
      <c r="T180" s="354"/>
      <c r="U180" s="354"/>
      <c r="V180" s="442"/>
      <c r="W180" s="354"/>
      <c r="X180" s="10"/>
      <c r="Y180" s="830">
        <f t="shared" si="19"/>
        <v>120</v>
      </c>
      <c r="Z180" s="830">
        <f t="shared" si="23"/>
        <v>0</v>
      </c>
    </row>
    <row r="181" spans="1:26" ht="15" customHeight="1" x14ac:dyDescent="0.2">
      <c r="A181" s="29"/>
      <c r="B181" s="304"/>
      <c r="C181" s="369"/>
      <c r="D181" s="363"/>
      <c r="E181" s="122"/>
      <c r="F181" s="112"/>
      <c r="G181" s="112"/>
      <c r="H181" s="108"/>
      <c r="I181" s="376"/>
      <c r="J181" s="553"/>
      <c r="K181" s="376"/>
      <c r="L181" s="376"/>
      <c r="M181" s="354"/>
      <c r="N181" s="365"/>
      <c r="O181" s="354"/>
      <c r="P181" s="354"/>
      <c r="Q181" s="354"/>
      <c r="R181" s="354"/>
      <c r="S181" s="354"/>
      <c r="T181" s="422"/>
      <c r="U181" s="354"/>
      <c r="V181" s="442"/>
      <c r="W181" s="354"/>
      <c r="X181" s="10"/>
      <c r="Y181" s="830">
        <f t="shared" si="19"/>
        <v>0</v>
      </c>
      <c r="Z181" s="830">
        <f t="shared" si="23"/>
        <v>0</v>
      </c>
    </row>
    <row r="182" spans="1:26" ht="15" customHeight="1" x14ac:dyDescent="0.2">
      <c r="A182" s="29"/>
      <c r="B182" s="304"/>
      <c r="C182" s="378" t="s">
        <v>285</v>
      </c>
      <c r="D182" s="362">
        <v>150</v>
      </c>
      <c r="E182" s="122"/>
      <c r="F182" s="112"/>
      <c r="G182" s="112"/>
      <c r="H182" s="108"/>
      <c r="I182" s="375"/>
      <c r="J182" s="551">
        <v>50</v>
      </c>
      <c r="K182" s="375">
        <v>50</v>
      </c>
      <c r="L182" s="375">
        <v>50</v>
      </c>
      <c r="M182" s="353"/>
      <c r="N182" s="532"/>
      <c r="O182" s="353"/>
      <c r="P182" s="353"/>
      <c r="Q182" s="354"/>
      <c r="R182" s="354"/>
      <c r="S182" s="354"/>
      <c r="T182" s="422"/>
      <c r="U182" s="354"/>
      <c r="V182" s="442"/>
      <c r="W182" s="354"/>
      <c r="X182" s="10"/>
      <c r="Y182" s="830">
        <f t="shared" si="19"/>
        <v>150</v>
      </c>
      <c r="Z182" s="830">
        <f t="shared" si="23"/>
        <v>0</v>
      </c>
    </row>
    <row r="183" spans="1:26" ht="15" customHeight="1" x14ac:dyDescent="0.2">
      <c r="A183" s="29"/>
      <c r="B183" s="304"/>
      <c r="C183" s="369" t="s">
        <v>248</v>
      </c>
      <c r="D183" s="363">
        <f>SUM(D182-D184)</f>
        <v>90</v>
      </c>
      <c r="E183" s="122"/>
      <c r="F183" s="112"/>
      <c r="G183" s="112"/>
      <c r="H183" s="108"/>
      <c r="I183" s="376"/>
      <c r="J183" s="553">
        <v>30</v>
      </c>
      <c r="K183" s="376">
        <v>30</v>
      </c>
      <c r="L183" s="376">
        <v>30</v>
      </c>
      <c r="M183" s="354"/>
      <c r="N183" s="365"/>
      <c r="O183" s="354"/>
      <c r="P183" s="354"/>
      <c r="Q183" s="354"/>
      <c r="R183" s="354"/>
      <c r="S183" s="354"/>
      <c r="T183" s="422"/>
      <c r="U183" s="354"/>
      <c r="V183" s="442"/>
      <c r="W183" s="354"/>
      <c r="X183" s="10"/>
      <c r="Y183" s="830">
        <f t="shared" si="19"/>
        <v>90</v>
      </c>
      <c r="Z183" s="830">
        <f t="shared" si="23"/>
        <v>0</v>
      </c>
    </row>
    <row r="184" spans="1:26" ht="15" customHeight="1" x14ac:dyDescent="0.2">
      <c r="A184" s="172"/>
      <c r="B184" s="810"/>
      <c r="C184" s="369" t="s">
        <v>249</v>
      </c>
      <c r="D184" s="363">
        <f>SUM(D182*0.4)</f>
        <v>60</v>
      </c>
      <c r="E184" s="122"/>
      <c r="F184" s="811"/>
      <c r="G184" s="811"/>
      <c r="H184" s="812"/>
      <c r="I184" s="919"/>
      <c r="J184" s="920">
        <v>20</v>
      </c>
      <c r="K184" s="919">
        <v>20</v>
      </c>
      <c r="L184" s="919">
        <v>20</v>
      </c>
      <c r="M184" s="813"/>
      <c r="N184" s="814"/>
      <c r="O184" s="813"/>
      <c r="P184" s="813"/>
      <c r="Q184" s="815"/>
      <c r="R184" s="815"/>
      <c r="S184" s="815"/>
      <c r="T184" s="816"/>
      <c r="U184" s="815"/>
      <c r="V184" s="817"/>
      <c r="W184" s="815"/>
      <c r="X184" s="101"/>
      <c r="Y184" s="830">
        <f t="shared" si="19"/>
        <v>60</v>
      </c>
      <c r="Z184" s="830">
        <f t="shared" si="23"/>
        <v>0</v>
      </c>
    </row>
    <row r="185" spans="1:26" ht="15" customHeight="1" x14ac:dyDescent="0.2">
      <c r="A185" s="93"/>
      <c r="B185" s="93"/>
      <c r="C185" s="552"/>
      <c r="D185" s="103"/>
      <c r="E185" s="102"/>
      <c r="P185" s="119"/>
      <c r="V185" s="428"/>
    </row>
  </sheetData>
  <phoneticPr fontId="1" type="noConversion"/>
  <pageMargins left="0.75" right="0.75" top="1" bottom="1" header="0.5" footer="0.5"/>
  <pageSetup paperSize="8" scale="68" fitToHeight="3" orientation="landscape" r:id="rId1"/>
  <headerFooter alignWithMargins="0"/>
  <ignoredErrors>
    <ignoredError sqref="F2" twoDigitTextYea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="80" zoomScaleNormal="80" workbookViewId="0">
      <pane ySplit="2" topLeftCell="A3" activePane="bottomLeft" state="frozen"/>
      <selection pane="bottomLeft" activeCell="F26" sqref="F26"/>
    </sheetView>
  </sheetViews>
  <sheetFormatPr defaultRowHeight="15" customHeight="1" x14ac:dyDescent="0.2"/>
  <cols>
    <col min="1" max="1" width="10.5703125" style="8" customWidth="1"/>
    <col min="2" max="2" width="15" style="8" customWidth="1"/>
    <col min="3" max="3" width="45" style="8" customWidth="1"/>
    <col min="4" max="4" width="10.7109375" style="8" customWidth="1"/>
    <col min="5" max="24" width="9.140625" style="8"/>
    <col min="25" max="25" width="7.42578125" style="8" bestFit="1" customWidth="1"/>
    <col min="26" max="26" width="7" style="8" bestFit="1" customWidth="1"/>
    <col min="27" max="16384" width="9.140625" style="8"/>
  </cols>
  <sheetData>
    <row r="1" spans="1:26" ht="15" customHeight="1" x14ac:dyDescent="0.2">
      <c r="A1" s="182"/>
      <c r="B1" s="182"/>
      <c r="C1" s="182"/>
      <c r="D1" s="182"/>
      <c r="E1" s="182"/>
      <c r="G1" s="889"/>
      <c r="H1" s="1115" t="s">
        <v>247</v>
      </c>
      <c r="I1" s="1115"/>
      <c r="J1" s="1115"/>
      <c r="K1" s="1115"/>
      <c r="L1" s="1115"/>
      <c r="M1" s="182"/>
      <c r="N1" s="182"/>
      <c r="O1" s="182"/>
      <c r="P1" s="182"/>
      <c r="Q1" s="182"/>
      <c r="R1" s="182"/>
      <c r="S1" s="182"/>
      <c r="T1" s="9"/>
      <c r="U1" s="9"/>
      <c r="V1" s="9"/>
      <c r="W1" s="9"/>
      <c r="X1" s="9"/>
    </row>
    <row r="2" spans="1:26" ht="15" customHeight="1" x14ac:dyDescent="0.2">
      <c r="A2" s="11" t="s">
        <v>46</v>
      </c>
      <c r="B2" s="11" t="s">
        <v>9</v>
      </c>
      <c r="C2" s="21" t="s">
        <v>89</v>
      </c>
      <c r="D2" s="19" t="s">
        <v>10</v>
      </c>
      <c r="E2" s="183" t="s">
        <v>11</v>
      </c>
      <c r="F2" s="249" t="s">
        <v>12</v>
      </c>
      <c r="G2" s="885" t="s">
        <v>13</v>
      </c>
      <c r="H2" s="14" t="s">
        <v>14</v>
      </c>
      <c r="I2" s="14" t="s">
        <v>15</v>
      </c>
      <c r="J2" s="184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142</v>
      </c>
      <c r="U2" s="17" t="s">
        <v>143</v>
      </c>
      <c r="V2" s="424" t="s">
        <v>144</v>
      </c>
      <c r="W2" s="17" t="s">
        <v>145</v>
      </c>
      <c r="X2" s="18" t="s">
        <v>147</v>
      </c>
      <c r="Y2" s="1114" t="s">
        <v>387</v>
      </c>
      <c r="Z2" s="1114" t="s">
        <v>388</v>
      </c>
    </row>
    <row r="3" spans="1:26" ht="15" customHeight="1" x14ac:dyDescent="0.2">
      <c r="A3" s="21"/>
      <c r="B3" s="21"/>
      <c r="C3" s="21"/>
      <c r="D3" s="42"/>
      <c r="E3" s="185"/>
      <c r="F3" s="526"/>
      <c r="G3" s="125"/>
      <c r="H3" s="24"/>
      <c r="I3" s="24"/>
      <c r="J3" s="186"/>
      <c r="K3" s="24"/>
      <c r="L3" s="24"/>
      <c r="M3" s="27"/>
      <c r="N3" s="28"/>
      <c r="O3" s="27"/>
      <c r="P3" s="27"/>
      <c r="Q3" s="27"/>
      <c r="R3" s="27"/>
      <c r="S3" s="28"/>
      <c r="T3" s="187"/>
      <c r="U3" s="27"/>
      <c r="V3" s="425"/>
      <c r="W3" s="27"/>
      <c r="X3" s="28"/>
      <c r="Y3" s="831"/>
      <c r="Z3" s="834">
        <f t="shared" ref="Z3:Z59" si="0">SUM(Y3-D3)</f>
        <v>0</v>
      </c>
    </row>
    <row r="4" spans="1:26" s="325" customFormat="1" ht="15" customHeight="1" x14ac:dyDescent="0.2">
      <c r="A4" s="316"/>
      <c r="B4" s="312"/>
      <c r="C4" s="312" t="s">
        <v>154</v>
      </c>
      <c r="D4" s="317">
        <f>SUM(D10+D14+D18+D22+D26+D30+D31+D32+D36+D35+D37+D42+D45+D47+D48+D50+D55+D59+D49)</f>
        <v>1568</v>
      </c>
      <c r="E4" s="390">
        <f t="shared" ref="E4:V4" si="1">SUM(E10+E14+E18+E22+E26+E30+E31+E32+E36+E35+E37+E42+E45+E47+E48+E50+E55+E59+E49)</f>
        <v>25</v>
      </c>
      <c r="F4" s="390">
        <f t="shared" si="1"/>
        <v>33</v>
      </c>
      <c r="G4" s="390">
        <f t="shared" si="1"/>
        <v>31</v>
      </c>
      <c r="H4" s="318">
        <f t="shared" si="1"/>
        <v>84</v>
      </c>
      <c r="I4" s="318">
        <f t="shared" si="1"/>
        <v>103</v>
      </c>
      <c r="J4" s="319">
        <f t="shared" si="1"/>
        <v>211</v>
      </c>
      <c r="K4" s="318">
        <f t="shared" si="1"/>
        <v>226</v>
      </c>
      <c r="L4" s="318">
        <f t="shared" si="1"/>
        <v>201</v>
      </c>
      <c r="M4" s="320">
        <f t="shared" si="1"/>
        <v>135</v>
      </c>
      <c r="N4" s="321">
        <f t="shared" si="1"/>
        <v>112</v>
      </c>
      <c r="O4" s="320">
        <f t="shared" si="1"/>
        <v>71</v>
      </c>
      <c r="P4" s="320">
        <f t="shared" si="1"/>
        <v>56</v>
      </c>
      <c r="Q4" s="320">
        <f t="shared" si="1"/>
        <v>56</v>
      </c>
      <c r="R4" s="320">
        <f t="shared" si="1"/>
        <v>56</v>
      </c>
      <c r="S4" s="321">
        <f t="shared" si="1"/>
        <v>56</v>
      </c>
      <c r="T4" s="322">
        <f t="shared" si="1"/>
        <v>49</v>
      </c>
      <c r="U4" s="323">
        <f t="shared" si="1"/>
        <v>49</v>
      </c>
      <c r="V4" s="750">
        <f t="shared" si="1"/>
        <v>14</v>
      </c>
      <c r="W4" s="323"/>
      <c r="X4" s="324"/>
      <c r="Y4" s="831">
        <f>SUM(E4:X4)</f>
        <v>1568</v>
      </c>
      <c r="Z4" s="834">
        <f t="shared" si="0"/>
        <v>0</v>
      </c>
    </row>
    <row r="5" spans="1:26" s="325" customFormat="1" ht="15" customHeight="1" x14ac:dyDescent="0.2">
      <c r="A5" s="316"/>
      <c r="B5" s="312"/>
      <c r="C5" s="312" t="s">
        <v>155</v>
      </c>
      <c r="D5" s="317">
        <f>SUM(D11+D15+D19+D23+D27+D56+D60+D43)</f>
        <v>565</v>
      </c>
      <c r="E5" s="390">
        <f t="shared" ref="E5:V5" si="2">SUM(E11+E15+E19+E23+E27+E56+E60+E43)</f>
        <v>0</v>
      </c>
      <c r="F5" s="390">
        <f t="shared" si="2"/>
        <v>0</v>
      </c>
      <c r="G5" s="390">
        <f t="shared" si="2"/>
        <v>4</v>
      </c>
      <c r="H5" s="318">
        <f t="shared" si="2"/>
        <v>23</v>
      </c>
      <c r="I5" s="318">
        <f t="shared" si="2"/>
        <v>50</v>
      </c>
      <c r="J5" s="319">
        <f t="shared" si="2"/>
        <v>96</v>
      </c>
      <c r="K5" s="318">
        <f t="shared" si="2"/>
        <v>105</v>
      </c>
      <c r="L5" s="318">
        <f t="shared" si="2"/>
        <v>87</v>
      </c>
      <c r="M5" s="320">
        <f t="shared" si="2"/>
        <v>45</v>
      </c>
      <c r="N5" s="321">
        <f t="shared" si="2"/>
        <v>45</v>
      </c>
      <c r="O5" s="320">
        <f t="shared" si="2"/>
        <v>20</v>
      </c>
      <c r="P5" s="320">
        <f t="shared" si="2"/>
        <v>15</v>
      </c>
      <c r="Q5" s="320">
        <f t="shared" si="2"/>
        <v>15</v>
      </c>
      <c r="R5" s="320">
        <f t="shared" si="2"/>
        <v>15</v>
      </c>
      <c r="S5" s="321">
        <f t="shared" si="2"/>
        <v>15</v>
      </c>
      <c r="T5" s="322">
        <f t="shared" si="2"/>
        <v>15</v>
      </c>
      <c r="U5" s="323">
        <f t="shared" si="2"/>
        <v>15</v>
      </c>
      <c r="V5" s="750">
        <f t="shared" si="2"/>
        <v>0</v>
      </c>
      <c r="W5" s="323"/>
      <c r="X5" s="324"/>
      <c r="Y5" s="831">
        <f t="shared" ref="Y5:Y60" si="3">SUM(E5:X5)</f>
        <v>565</v>
      </c>
      <c r="Z5" s="834">
        <f t="shared" si="0"/>
        <v>0</v>
      </c>
    </row>
    <row r="6" spans="1:26" ht="15" customHeight="1" x14ac:dyDescent="0.2">
      <c r="A6" s="29"/>
      <c r="B6" s="29"/>
      <c r="C6" s="32" t="s">
        <v>118</v>
      </c>
      <c r="D6" s="190">
        <f>SUM(D4:D5)</f>
        <v>2133</v>
      </c>
      <c r="E6" s="408">
        <f t="shared" ref="E6:V6" si="4">SUM(E4:E5)</f>
        <v>25</v>
      </c>
      <c r="F6" s="408">
        <f t="shared" si="4"/>
        <v>33</v>
      </c>
      <c r="G6" s="33">
        <f t="shared" si="4"/>
        <v>35</v>
      </c>
      <c r="H6" s="34">
        <f t="shared" si="4"/>
        <v>107</v>
      </c>
      <c r="I6" s="34">
        <f t="shared" si="4"/>
        <v>153</v>
      </c>
      <c r="J6" s="191">
        <f t="shared" si="4"/>
        <v>307</v>
      </c>
      <c r="K6" s="34">
        <f t="shared" si="4"/>
        <v>331</v>
      </c>
      <c r="L6" s="34">
        <f t="shared" si="4"/>
        <v>288</v>
      </c>
      <c r="M6" s="192">
        <f t="shared" si="4"/>
        <v>180</v>
      </c>
      <c r="N6" s="193">
        <f t="shared" si="4"/>
        <v>157</v>
      </c>
      <c r="O6" s="192">
        <f t="shared" si="4"/>
        <v>91</v>
      </c>
      <c r="P6" s="192">
        <f t="shared" si="4"/>
        <v>71</v>
      </c>
      <c r="Q6" s="192">
        <f t="shared" si="4"/>
        <v>71</v>
      </c>
      <c r="R6" s="192">
        <f t="shared" si="4"/>
        <v>71</v>
      </c>
      <c r="S6" s="193">
        <f t="shared" si="4"/>
        <v>71</v>
      </c>
      <c r="T6" s="453">
        <f t="shared" si="4"/>
        <v>64</v>
      </c>
      <c r="U6" s="454">
        <f t="shared" si="4"/>
        <v>64</v>
      </c>
      <c r="V6" s="751">
        <f t="shared" si="4"/>
        <v>14</v>
      </c>
      <c r="W6" s="388"/>
      <c r="X6" s="389"/>
      <c r="Y6" s="831">
        <f t="shared" si="3"/>
        <v>2133</v>
      </c>
      <c r="Z6" s="834">
        <f t="shared" si="0"/>
        <v>0</v>
      </c>
    </row>
    <row r="7" spans="1:26" ht="15" customHeight="1" x14ac:dyDescent="0.2">
      <c r="A7" s="29"/>
      <c r="B7" s="20"/>
      <c r="C7" s="20" t="s">
        <v>26</v>
      </c>
      <c r="D7" s="196"/>
      <c r="E7" s="48">
        <v>25</v>
      </c>
      <c r="F7" s="48">
        <f>SUM(E7+F6)</f>
        <v>58</v>
      </c>
      <c r="G7" s="48">
        <f t="shared" ref="G7:V7" si="5">SUM(F7+G6)</f>
        <v>93</v>
      </c>
      <c r="H7" s="49">
        <f t="shared" si="5"/>
        <v>200</v>
      </c>
      <c r="I7" s="50">
        <f t="shared" si="5"/>
        <v>353</v>
      </c>
      <c r="J7" s="49">
        <f t="shared" si="5"/>
        <v>660</v>
      </c>
      <c r="K7" s="49">
        <f t="shared" si="5"/>
        <v>991</v>
      </c>
      <c r="L7" s="49">
        <f t="shared" si="5"/>
        <v>1279</v>
      </c>
      <c r="M7" s="158">
        <f t="shared" si="5"/>
        <v>1459</v>
      </c>
      <c r="N7" s="158">
        <f t="shared" si="5"/>
        <v>1616</v>
      </c>
      <c r="O7" s="197">
        <f t="shared" si="5"/>
        <v>1707</v>
      </c>
      <c r="P7" s="158">
        <f t="shared" si="5"/>
        <v>1778</v>
      </c>
      <c r="Q7" s="158">
        <f t="shared" si="5"/>
        <v>1849</v>
      </c>
      <c r="R7" s="158">
        <f t="shared" si="5"/>
        <v>1920</v>
      </c>
      <c r="S7" s="198">
        <f t="shared" si="5"/>
        <v>1991</v>
      </c>
      <c r="T7" s="466">
        <f t="shared" si="5"/>
        <v>2055</v>
      </c>
      <c r="U7" s="467">
        <f t="shared" si="5"/>
        <v>2119</v>
      </c>
      <c r="V7" s="427">
        <f t="shared" si="5"/>
        <v>2133</v>
      </c>
      <c r="W7" s="9"/>
      <c r="X7" s="10"/>
      <c r="Y7" s="831">
        <f t="shared" si="3"/>
        <v>22286</v>
      </c>
      <c r="Z7" s="834">
        <f t="shared" si="0"/>
        <v>22286</v>
      </c>
    </row>
    <row r="8" spans="1:26" ht="15" customHeight="1" x14ac:dyDescent="0.2">
      <c r="A8" s="29"/>
      <c r="B8" s="20"/>
      <c r="C8" s="47"/>
      <c r="D8" s="199"/>
      <c r="E8" s="200"/>
      <c r="F8" s="253"/>
      <c r="G8" s="53"/>
      <c r="H8" s="39"/>
      <c r="I8" s="39"/>
      <c r="J8" s="201"/>
      <c r="K8" s="39"/>
      <c r="L8" s="39"/>
      <c r="M8" s="41"/>
      <c r="N8" s="78"/>
      <c r="O8" s="41"/>
      <c r="P8" s="41"/>
      <c r="Q8" s="41"/>
      <c r="R8" s="41"/>
      <c r="S8" s="78"/>
      <c r="T8" s="194"/>
      <c r="U8" s="195"/>
      <c r="V8" s="428"/>
      <c r="W8" s="9"/>
      <c r="X8" s="10"/>
      <c r="Y8" s="831">
        <f t="shared" si="3"/>
        <v>0</v>
      </c>
      <c r="Z8" s="834">
        <f t="shared" si="0"/>
        <v>0</v>
      </c>
    </row>
    <row r="9" spans="1:26" ht="15" customHeight="1" x14ac:dyDescent="0.2">
      <c r="A9" s="146" t="s">
        <v>58</v>
      </c>
      <c r="B9" s="146" t="s">
        <v>102</v>
      </c>
      <c r="C9" s="21" t="s">
        <v>305</v>
      </c>
      <c r="D9" s="803">
        <f>SUM(D10:D11)</f>
        <v>285</v>
      </c>
      <c r="E9" s="804"/>
      <c r="F9" s="148"/>
      <c r="G9" s="804">
        <f>SUM(G10:G11)</f>
        <v>13</v>
      </c>
      <c r="H9" s="149">
        <v>50</v>
      </c>
      <c r="I9" s="150">
        <v>50</v>
      </c>
      <c r="J9" s="802">
        <v>50</v>
      </c>
      <c r="K9" s="149">
        <v>50</v>
      </c>
      <c r="L9" s="149">
        <v>50</v>
      </c>
      <c r="M9" s="151">
        <v>22</v>
      </c>
      <c r="N9" s="151"/>
      <c r="O9" s="801"/>
      <c r="P9" s="151"/>
      <c r="Q9" s="151"/>
      <c r="R9" s="151"/>
      <c r="S9" s="152"/>
      <c r="T9" s="805"/>
      <c r="U9" s="806"/>
      <c r="V9" s="807"/>
      <c r="W9" s="806"/>
      <c r="X9" s="808"/>
      <c r="Y9" s="831">
        <f t="shared" si="3"/>
        <v>285</v>
      </c>
      <c r="Z9" s="834">
        <f t="shared" si="0"/>
        <v>0</v>
      </c>
    </row>
    <row r="10" spans="1:26" ht="15" customHeight="1" x14ac:dyDescent="0.2">
      <c r="A10" s="29"/>
      <c r="B10" s="29"/>
      <c r="C10" s="29" t="s">
        <v>263</v>
      </c>
      <c r="D10" s="513">
        <v>185</v>
      </c>
      <c r="E10" s="809"/>
      <c r="F10" s="51"/>
      <c r="G10" s="809">
        <v>9</v>
      </c>
      <c r="H10" s="108">
        <v>32</v>
      </c>
      <c r="I10" s="107">
        <v>32</v>
      </c>
      <c r="J10" s="155">
        <v>32</v>
      </c>
      <c r="K10" s="108">
        <v>32</v>
      </c>
      <c r="L10" s="207">
        <v>32</v>
      </c>
      <c r="M10" s="119">
        <v>16</v>
      </c>
      <c r="N10" s="214"/>
      <c r="O10" s="119"/>
      <c r="P10" s="119"/>
      <c r="Q10" s="119"/>
      <c r="R10" s="119"/>
      <c r="S10" s="214"/>
      <c r="T10" s="779"/>
      <c r="U10" s="156"/>
      <c r="V10" s="434"/>
      <c r="W10" s="156"/>
      <c r="X10" s="157"/>
      <c r="Y10" s="831">
        <f t="shared" si="3"/>
        <v>185</v>
      </c>
      <c r="Z10" s="834">
        <f t="shared" si="0"/>
        <v>0</v>
      </c>
    </row>
    <row r="11" spans="1:26" ht="15" customHeight="1" x14ac:dyDescent="0.2">
      <c r="A11" s="59"/>
      <c r="B11" s="59"/>
      <c r="C11" s="29" t="s">
        <v>264</v>
      </c>
      <c r="D11" s="783">
        <v>100</v>
      </c>
      <c r="E11" s="809"/>
      <c r="F11" s="51"/>
      <c r="G11" s="809">
        <v>4</v>
      </c>
      <c r="H11" s="108">
        <v>18</v>
      </c>
      <c r="I11" s="107">
        <v>18</v>
      </c>
      <c r="J11" s="108">
        <v>18</v>
      </c>
      <c r="K11" s="108">
        <v>18</v>
      </c>
      <c r="L11" s="207">
        <v>18</v>
      </c>
      <c r="M11" s="119">
        <v>6</v>
      </c>
      <c r="N11" s="123"/>
      <c r="O11" s="119"/>
      <c r="P11" s="119"/>
      <c r="Q11" s="119"/>
      <c r="R11" s="119"/>
      <c r="S11" s="123"/>
      <c r="T11" s="779"/>
      <c r="U11" s="156"/>
      <c r="V11" s="434"/>
      <c r="W11" s="156"/>
      <c r="X11" s="157"/>
      <c r="Y11" s="831">
        <f t="shared" si="3"/>
        <v>100</v>
      </c>
      <c r="Z11" s="834">
        <f t="shared" si="0"/>
        <v>0</v>
      </c>
    </row>
    <row r="12" spans="1:26" ht="15" customHeight="1" x14ac:dyDescent="0.2">
      <c r="A12" s="29"/>
      <c r="B12" s="29"/>
      <c r="C12" s="29"/>
      <c r="D12" s="209"/>
      <c r="E12" s="210"/>
      <c r="F12" s="71"/>
      <c r="G12" s="112"/>
      <c r="H12" s="65"/>
      <c r="I12" s="73"/>
      <c r="J12" s="65"/>
      <c r="K12" s="72"/>
      <c r="L12" s="72"/>
      <c r="M12" s="74"/>
      <c r="N12" s="75"/>
      <c r="O12" s="74"/>
      <c r="P12" s="74"/>
      <c r="Q12" s="74"/>
      <c r="R12" s="74"/>
      <c r="S12" s="75"/>
      <c r="T12" s="194"/>
      <c r="U12" s="195"/>
      <c r="V12" s="428"/>
      <c r="W12" s="9"/>
      <c r="X12" s="10"/>
      <c r="Y12" s="831">
        <f t="shared" si="3"/>
        <v>0</v>
      </c>
      <c r="Z12" s="834">
        <f t="shared" si="0"/>
        <v>0</v>
      </c>
    </row>
    <row r="13" spans="1:26" s="9" customFormat="1" ht="15" customHeight="1" x14ac:dyDescent="0.2">
      <c r="A13" s="59" t="s">
        <v>58</v>
      </c>
      <c r="B13" s="59" t="s">
        <v>593</v>
      </c>
      <c r="C13" s="825" t="s">
        <v>443</v>
      </c>
      <c r="D13" s="518">
        <v>266</v>
      </c>
      <c r="E13" s="64"/>
      <c r="F13" s="71"/>
      <c r="G13" s="71"/>
      <c r="H13" s="65"/>
      <c r="I13" s="161">
        <f>SUM(I14:I15)</f>
        <v>45</v>
      </c>
      <c r="J13" s="49">
        <f t="shared" ref="J13:N13" si="6">SUM(J14:J15)</f>
        <v>45</v>
      </c>
      <c r="K13" s="49">
        <f t="shared" si="6"/>
        <v>45</v>
      </c>
      <c r="L13" s="49">
        <f t="shared" si="6"/>
        <v>44</v>
      </c>
      <c r="M13" s="158">
        <f t="shared" si="6"/>
        <v>44</v>
      </c>
      <c r="N13" s="52">
        <f t="shared" si="6"/>
        <v>43</v>
      </c>
      <c r="O13" s="158"/>
      <c r="P13" s="76"/>
      <c r="Q13" s="76"/>
      <c r="R13" s="76"/>
      <c r="S13" s="77"/>
      <c r="T13" s="194"/>
      <c r="U13" s="195"/>
      <c r="V13" s="428"/>
      <c r="X13" s="10"/>
      <c r="Y13" s="831">
        <f t="shared" si="3"/>
        <v>266</v>
      </c>
      <c r="Z13" s="834">
        <f t="shared" si="0"/>
        <v>0</v>
      </c>
    </row>
    <row r="14" spans="1:26" ht="15" customHeight="1" x14ac:dyDescent="0.2">
      <c r="A14" s="59"/>
      <c r="B14" s="59"/>
      <c r="C14" s="29" t="s">
        <v>265</v>
      </c>
      <c r="D14" s="121">
        <v>173</v>
      </c>
      <c r="E14" s="64"/>
      <c r="F14" s="71"/>
      <c r="G14" s="71"/>
      <c r="H14" s="65"/>
      <c r="I14" s="107">
        <v>29</v>
      </c>
      <c r="J14" s="207">
        <v>29</v>
      </c>
      <c r="K14" s="207">
        <v>29</v>
      </c>
      <c r="L14" s="207">
        <v>29</v>
      </c>
      <c r="M14" s="119">
        <v>29</v>
      </c>
      <c r="N14" s="123">
        <v>28</v>
      </c>
      <c r="O14" s="119"/>
      <c r="P14" s="119"/>
      <c r="Q14" s="74"/>
      <c r="R14" s="74"/>
      <c r="S14" s="77"/>
      <c r="T14" s="194"/>
      <c r="U14" s="195"/>
      <c r="V14" s="428"/>
      <c r="W14" s="9"/>
      <c r="X14" s="10"/>
      <c r="Y14" s="831">
        <f t="shared" si="3"/>
        <v>173</v>
      </c>
      <c r="Z14" s="834">
        <f t="shared" si="0"/>
        <v>0</v>
      </c>
    </row>
    <row r="15" spans="1:26" ht="15" customHeight="1" x14ac:dyDescent="0.2">
      <c r="A15" s="59"/>
      <c r="B15" s="59"/>
      <c r="C15" s="29" t="s">
        <v>266</v>
      </c>
      <c r="D15" s="121">
        <v>93</v>
      </c>
      <c r="E15" s="64"/>
      <c r="F15" s="71"/>
      <c r="G15" s="112"/>
      <c r="H15" s="65"/>
      <c r="I15" s="107">
        <v>16</v>
      </c>
      <c r="J15" s="207">
        <v>16</v>
      </c>
      <c r="K15" s="207">
        <v>16</v>
      </c>
      <c r="L15" s="207">
        <v>15</v>
      </c>
      <c r="M15" s="119">
        <v>15</v>
      </c>
      <c r="N15" s="123">
        <v>15</v>
      </c>
      <c r="O15" s="119"/>
      <c r="P15" s="119"/>
      <c r="Q15" s="74"/>
      <c r="R15" s="74"/>
      <c r="S15" s="77"/>
      <c r="T15" s="194"/>
      <c r="U15" s="195"/>
      <c r="V15" s="428"/>
      <c r="W15" s="9"/>
      <c r="X15" s="10"/>
      <c r="Y15" s="831">
        <f t="shared" si="3"/>
        <v>93</v>
      </c>
      <c r="Z15" s="834">
        <f t="shared" si="0"/>
        <v>0</v>
      </c>
    </row>
    <row r="16" spans="1:26" ht="15" customHeight="1" x14ac:dyDescent="0.2">
      <c r="A16" s="59"/>
      <c r="B16" s="59"/>
      <c r="C16" s="59"/>
      <c r="D16" s="212"/>
      <c r="E16" s="64"/>
      <c r="F16" s="71"/>
      <c r="G16" s="71"/>
      <c r="H16" s="65"/>
      <c r="I16" s="70"/>
      <c r="J16" s="72"/>
      <c r="K16" s="72"/>
      <c r="L16" s="72"/>
      <c r="M16" s="74"/>
      <c r="N16" s="77"/>
      <c r="O16" s="74"/>
      <c r="P16" s="74"/>
      <c r="Q16" s="74"/>
      <c r="R16" s="74"/>
      <c r="S16" s="77"/>
      <c r="T16" s="194"/>
      <c r="U16" s="195"/>
      <c r="V16" s="428"/>
      <c r="W16" s="9"/>
      <c r="X16" s="10"/>
      <c r="Y16" s="831">
        <f t="shared" si="3"/>
        <v>0</v>
      </c>
      <c r="Z16" s="834">
        <f t="shared" si="0"/>
        <v>0</v>
      </c>
    </row>
    <row r="17" spans="1:26" ht="15" customHeight="1" x14ac:dyDescent="0.2">
      <c r="A17" s="146" t="s">
        <v>57</v>
      </c>
      <c r="B17" s="146" t="s">
        <v>306</v>
      </c>
      <c r="C17" s="21" t="s">
        <v>347</v>
      </c>
      <c r="D17" s="801">
        <v>157</v>
      </c>
      <c r="E17" s="211"/>
      <c r="F17" s="102"/>
      <c r="G17" s="102"/>
      <c r="H17" s="24">
        <v>20</v>
      </c>
      <c r="I17" s="149">
        <v>50</v>
      </c>
      <c r="J17" s="802">
        <v>50</v>
      </c>
      <c r="K17" s="149">
        <v>37</v>
      </c>
      <c r="L17" s="149"/>
      <c r="M17" s="798"/>
      <c r="N17" s="799"/>
      <c r="O17" s="798"/>
      <c r="P17" s="798"/>
      <c r="Q17" s="798"/>
      <c r="R17" s="798"/>
      <c r="S17" s="799"/>
      <c r="T17" s="800"/>
      <c r="U17" s="205"/>
      <c r="V17" s="433"/>
      <c r="W17" s="136"/>
      <c r="X17" s="137"/>
      <c r="Y17" s="831">
        <f t="shared" si="3"/>
        <v>157</v>
      </c>
      <c r="Z17" s="834">
        <f t="shared" si="0"/>
        <v>0</v>
      </c>
    </row>
    <row r="18" spans="1:26" ht="15" customHeight="1" x14ac:dyDescent="0.2">
      <c r="A18" s="29"/>
      <c r="B18" s="29"/>
      <c r="C18" s="29" t="s">
        <v>341</v>
      </c>
      <c r="D18" s="335">
        <v>102</v>
      </c>
      <c r="E18" s="210"/>
      <c r="F18" s="5"/>
      <c r="G18" s="5"/>
      <c r="H18" s="72">
        <v>15</v>
      </c>
      <c r="I18" s="207">
        <v>30</v>
      </c>
      <c r="J18" s="213">
        <v>30</v>
      </c>
      <c r="K18" s="207">
        <v>27</v>
      </c>
      <c r="L18" s="207"/>
      <c r="M18" s="119"/>
      <c r="N18" s="123"/>
      <c r="O18" s="119"/>
      <c r="P18" s="119"/>
      <c r="Q18" s="119"/>
      <c r="R18" s="119"/>
      <c r="S18" s="123"/>
      <c r="T18" s="795"/>
      <c r="U18" s="195"/>
      <c r="V18" s="428"/>
      <c r="W18" s="9"/>
      <c r="X18" s="10"/>
      <c r="Y18" s="831">
        <f t="shared" si="3"/>
        <v>102</v>
      </c>
      <c r="Z18" s="834">
        <f t="shared" si="0"/>
        <v>0</v>
      </c>
    </row>
    <row r="19" spans="1:26" ht="15" customHeight="1" x14ac:dyDescent="0.2">
      <c r="A19" s="29"/>
      <c r="B19" s="29"/>
      <c r="C19" s="29" t="s">
        <v>342</v>
      </c>
      <c r="D19" s="335">
        <v>55</v>
      </c>
      <c r="E19" s="210"/>
      <c r="F19" s="5"/>
      <c r="G19" s="5"/>
      <c r="H19" s="72">
        <v>5</v>
      </c>
      <c r="I19" s="207">
        <v>16</v>
      </c>
      <c r="J19" s="213">
        <v>17</v>
      </c>
      <c r="K19" s="207">
        <v>17</v>
      </c>
      <c r="L19" s="207"/>
      <c r="M19" s="119"/>
      <c r="N19" s="123"/>
      <c r="O19" s="119"/>
      <c r="P19" s="119"/>
      <c r="Q19" s="119"/>
      <c r="R19" s="119"/>
      <c r="S19" s="123"/>
      <c r="T19" s="795"/>
      <c r="U19" s="195"/>
      <c r="V19" s="428"/>
      <c r="W19" s="9"/>
      <c r="X19" s="10"/>
      <c r="Y19" s="831">
        <f t="shared" si="3"/>
        <v>55</v>
      </c>
      <c r="Z19" s="834">
        <f t="shared" si="0"/>
        <v>0</v>
      </c>
    </row>
    <row r="20" spans="1:26" ht="15" customHeight="1" x14ac:dyDescent="0.2">
      <c r="A20" s="29"/>
      <c r="B20" s="29"/>
      <c r="C20" s="29"/>
      <c r="D20" s="335"/>
      <c r="E20" s="210"/>
      <c r="F20" s="5"/>
      <c r="G20" s="5"/>
      <c r="H20" s="72"/>
      <c r="I20" s="207"/>
      <c r="J20" s="213"/>
      <c r="K20" s="207"/>
      <c r="L20" s="162"/>
      <c r="M20" s="120"/>
      <c r="N20" s="123"/>
      <c r="O20" s="119"/>
      <c r="P20" s="119"/>
      <c r="Q20" s="119"/>
      <c r="R20" s="119"/>
      <c r="S20" s="123"/>
      <c r="T20" s="795"/>
      <c r="U20" s="195"/>
      <c r="V20" s="428"/>
      <c r="W20" s="9"/>
      <c r="X20" s="10"/>
      <c r="Y20" s="831">
        <f t="shared" si="3"/>
        <v>0</v>
      </c>
      <c r="Z20" s="834">
        <f t="shared" si="0"/>
        <v>0</v>
      </c>
    </row>
    <row r="21" spans="1:26" ht="15" customHeight="1" x14ac:dyDescent="0.2">
      <c r="A21" s="59" t="s">
        <v>57</v>
      </c>
      <c r="B21" s="29" t="s">
        <v>306</v>
      </c>
      <c r="C21" s="60" t="s">
        <v>348</v>
      </c>
      <c r="D21" s="42">
        <v>113</v>
      </c>
      <c r="E21" s="64"/>
      <c r="F21" s="5"/>
      <c r="G21" s="5"/>
      <c r="H21" s="72"/>
      <c r="I21" s="72"/>
      <c r="J21" s="334">
        <v>33</v>
      </c>
      <c r="K21" s="54">
        <v>40</v>
      </c>
      <c r="L21" s="54">
        <v>40</v>
      </c>
      <c r="M21" s="55"/>
      <c r="N21" s="77"/>
      <c r="O21" s="74"/>
      <c r="P21" s="74"/>
      <c r="Q21" s="74"/>
      <c r="R21" s="74"/>
      <c r="S21" s="77"/>
      <c r="T21" s="194"/>
      <c r="U21" s="195"/>
      <c r="V21" s="428"/>
      <c r="W21" s="9"/>
      <c r="X21" s="10"/>
      <c r="Y21" s="831">
        <f t="shared" si="3"/>
        <v>113</v>
      </c>
      <c r="Z21" s="834">
        <f t="shared" si="0"/>
        <v>0</v>
      </c>
    </row>
    <row r="22" spans="1:26" ht="15" customHeight="1" x14ac:dyDescent="0.2">
      <c r="A22" s="29"/>
      <c r="B22" s="29"/>
      <c r="C22" s="59" t="s">
        <v>345</v>
      </c>
      <c r="D22" s="335">
        <v>87</v>
      </c>
      <c r="E22" s="210"/>
      <c r="F22" s="5"/>
      <c r="G22" s="5"/>
      <c r="H22" s="72"/>
      <c r="I22" s="207"/>
      <c r="J22" s="213">
        <v>27</v>
      </c>
      <c r="K22" s="207">
        <v>30</v>
      </c>
      <c r="L22" s="207">
        <v>30</v>
      </c>
      <c r="M22" s="119"/>
      <c r="N22" s="123"/>
      <c r="O22" s="119"/>
      <c r="P22" s="119"/>
      <c r="Q22" s="119"/>
      <c r="R22" s="119"/>
      <c r="S22" s="123"/>
      <c r="T22" s="795"/>
      <c r="U22" s="195"/>
      <c r="V22" s="428"/>
      <c r="W22" s="9"/>
      <c r="X22" s="10"/>
      <c r="Y22" s="831">
        <f t="shared" si="3"/>
        <v>87</v>
      </c>
      <c r="Z22" s="834">
        <f t="shared" si="0"/>
        <v>0</v>
      </c>
    </row>
    <row r="23" spans="1:26" ht="15" customHeight="1" x14ac:dyDescent="0.2">
      <c r="A23" s="10"/>
      <c r="C23" s="59" t="s">
        <v>346</v>
      </c>
      <c r="D23" s="8">
        <v>26</v>
      </c>
      <c r="E23" s="165"/>
      <c r="F23" s="9"/>
      <c r="G23" s="516"/>
      <c r="H23" s="117"/>
      <c r="I23" s="118"/>
      <c r="J23" s="115">
        <v>6</v>
      </c>
      <c r="K23" s="115">
        <v>10</v>
      </c>
      <c r="L23" s="115">
        <v>10</v>
      </c>
      <c r="O23" s="165"/>
      <c r="P23" s="9"/>
      <c r="Q23" s="9"/>
      <c r="R23" s="9"/>
      <c r="S23" s="10"/>
      <c r="V23" s="428"/>
      <c r="X23" s="10"/>
      <c r="Y23" s="831">
        <f t="shared" si="3"/>
        <v>26</v>
      </c>
      <c r="Z23" s="834">
        <f t="shared" si="0"/>
        <v>0</v>
      </c>
    </row>
    <row r="24" spans="1:26" ht="15" customHeight="1" x14ac:dyDescent="0.2">
      <c r="A24" s="304"/>
      <c r="B24" s="93"/>
      <c r="C24" s="29"/>
      <c r="D24" s="122"/>
      <c r="E24" s="210"/>
      <c r="F24" s="71"/>
      <c r="G24" s="71"/>
      <c r="H24" s="65"/>
      <c r="I24" s="107"/>
      <c r="J24" s="108"/>
      <c r="K24" s="207"/>
      <c r="L24" s="207"/>
      <c r="M24" s="119"/>
      <c r="N24" s="122"/>
      <c r="O24" s="335"/>
      <c r="P24" s="122"/>
      <c r="Q24" s="122"/>
      <c r="R24" s="122"/>
      <c r="S24" s="123"/>
      <c r="T24" s="796"/>
      <c r="U24" s="195"/>
      <c r="V24" s="428"/>
      <c r="W24" s="9"/>
      <c r="X24" s="10"/>
      <c r="Y24" s="831">
        <f t="shared" si="3"/>
        <v>0</v>
      </c>
      <c r="Z24" s="834">
        <f t="shared" si="0"/>
        <v>0</v>
      </c>
    </row>
    <row r="25" spans="1:26" ht="15" customHeight="1" x14ac:dyDescent="0.2">
      <c r="A25" s="304" t="s">
        <v>57</v>
      </c>
      <c r="B25" s="304" t="s">
        <v>306</v>
      </c>
      <c r="C25" s="20" t="s">
        <v>349</v>
      </c>
      <c r="D25" s="158">
        <v>430</v>
      </c>
      <c r="E25" s="210"/>
      <c r="F25" s="71"/>
      <c r="G25" s="71"/>
      <c r="H25" s="65"/>
      <c r="I25" s="107"/>
      <c r="J25" s="108"/>
      <c r="K25" s="207"/>
      <c r="L25" s="207"/>
      <c r="M25" s="158">
        <v>30</v>
      </c>
      <c r="N25" s="52">
        <v>50</v>
      </c>
      <c r="O25" s="518">
        <v>50</v>
      </c>
      <c r="P25" s="158">
        <v>50</v>
      </c>
      <c r="Q25" s="158">
        <v>50</v>
      </c>
      <c r="R25" s="158">
        <v>50</v>
      </c>
      <c r="S25" s="921">
        <v>50</v>
      </c>
      <c r="T25" s="467">
        <v>50</v>
      </c>
      <c r="U25" s="45">
        <v>50</v>
      </c>
      <c r="V25" s="428"/>
      <c r="W25" s="9"/>
      <c r="X25" s="10"/>
      <c r="Y25" s="831">
        <f t="shared" si="3"/>
        <v>430</v>
      </c>
      <c r="Z25" s="834">
        <f t="shared" si="0"/>
        <v>0</v>
      </c>
    </row>
    <row r="26" spans="1:26" ht="15" customHeight="1" x14ac:dyDescent="0.2">
      <c r="A26" s="304"/>
      <c r="B26" s="93"/>
      <c r="C26" s="20" t="s">
        <v>343</v>
      </c>
      <c r="D26" s="122">
        <f>SUM(490)-D18-D22</f>
        <v>301</v>
      </c>
      <c r="E26" s="210"/>
      <c r="F26" s="71"/>
      <c r="G26" s="71"/>
      <c r="H26" s="65"/>
      <c r="I26" s="107"/>
      <c r="J26" s="108"/>
      <c r="K26" s="207"/>
      <c r="L26" s="207"/>
      <c r="M26" s="122">
        <v>21</v>
      </c>
      <c r="N26" s="123">
        <v>35</v>
      </c>
      <c r="O26" s="121">
        <v>35</v>
      </c>
      <c r="P26" s="122">
        <v>35</v>
      </c>
      <c r="Q26" s="122">
        <v>35</v>
      </c>
      <c r="R26" s="122">
        <v>35</v>
      </c>
      <c r="S26" s="922">
        <v>35</v>
      </c>
      <c r="T26" s="195">
        <v>35</v>
      </c>
      <c r="U26" s="9">
        <v>35</v>
      </c>
      <c r="V26" s="428"/>
      <c r="W26" s="9"/>
      <c r="X26" s="10"/>
      <c r="Y26" s="831">
        <f t="shared" si="3"/>
        <v>301</v>
      </c>
      <c r="Z26" s="834">
        <f t="shared" si="0"/>
        <v>0</v>
      </c>
    </row>
    <row r="27" spans="1:26" ht="15" customHeight="1" x14ac:dyDescent="0.2">
      <c r="A27" s="304"/>
      <c r="B27" s="93"/>
      <c r="C27" s="29" t="s">
        <v>344</v>
      </c>
      <c r="D27" s="122">
        <f>SUM(210)-D19-D23</f>
        <v>129</v>
      </c>
      <c r="E27" s="210"/>
      <c r="F27" s="71"/>
      <c r="G27" s="71"/>
      <c r="H27" s="65"/>
      <c r="I27" s="107"/>
      <c r="J27" s="108"/>
      <c r="K27" s="207"/>
      <c r="L27" s="207"/>
      <c r="M27" s="122">
        <v>9</v>
      </c>
      <c r="N27" s="123">
        <v>15</v>
      </c>
      <c r="O27" s="121">
        <v>15</v>
      </c>
      <c r="P27" s="122">
        <v>15</v>
      </c>
      <c r="Q27" s="122">
        <v>15</v>
      </c>
      <c r="R27" s="122">
        <v>15</v>
      </c>
      <c r="S27" s="922">
        <v>15</v>
      </c>
      <c r="T27" s="195">
        <v>15</v>
      </c>
      <c r="U27" s="9">
        <v>15</v>
      </c>
      <c r="V27" s="428"/>
      <c r="W27" s="9"/>
      <c r="X27" s="10"/>
      <c r="Y27" s="831">
        <f t="shared" si="3"/>
        <v>129</v>
      </c>
      <c r="Z27" s="834">
        <f t="shared" si="0"/>
        <v>0</v>
      </c>
    </row>
    <row r="28" spans="1:26" ht="15" customHeight="1" x14ac:dyDescent="0.2">
      <c r="A28" s="101"/>
      <c r="C28" s="759"/>
      <c r="E28" s="546"/>
      <c r="F28" s="182"/>
      <c r="G28" s="890"/>
      <c r="H28" s="762"/>
      <c r="I28" s="797"/>
      <c r="J28" s="115"/>
      <c r="K28" s="115"/>
      <c r="L28" s="115"/>
      <c r="O28" s="546"/>
      <c r="P28" s="182"/>
      <c r="Q28" s="182"/>
      <c r="R28" s="182"/>
      <c r="S28" s="101"/>
      <c r="V28" s="547"/>
      <c r="X28" s="101"/>
      <c r="Y28" s="831">
        <f t="shared" si="3"/>
        <v>0</v>
      </c>
      <c r="Z28" s="834">
        <f t="shared" si="0"/>
        <v>0</v>
      </c>
    </row>
    <row r="29" spans="1:26" ht="15" customHeight="1" x14ac:dyDescent="0.2">
      <c r="A29" s="146"/>
      <c r="B29" s="146"/>
      <c r="C29" s="138" t="s">
        <v>92</v>
      </c>
      <c r="D29" s="187">
        <f>SUM(D30:D32)</f>
        <v>35</v>
      </c>
      <c r="E29" s="131">
        <f t="shared" ref="E29:F29" si="7">SUM(E30:E32)</f>
        <v>12</v>
      </c>
      <c r="F29" s="527">
        <f t="shared" si="7"/>
        <v>23</v>
      </c>
      <c r="G29" s="527"/>
      <c r="H29" s="134"/>
      <c r="I29" s="134"/>
      <c r="J29" s="216"/>
      <c r="K29" s="134"/>
      <c r="L29" s="134"/>
      <c r="M29" s="103"/>
      <c r="N29" s="141"/>
      <c r="O29" s="103"/>
      <c r="P29" s="103"/>
      <c r="Q29" s="103"/>
      <c r="R29" s="103"/>
      <c r="S29" s="141"/>
      <c r="T29" s="204"/>
      <c r="U29" s="205"/>
      <c r="V29" s="433"/>
      <c r="W29" s="136"/>
      <c r="X29" s="137"/>
      <c r="Y29" s="831">
        <f t="shared" si="3"/>
        <v>35</v>
      </c>
      <c r="Z29" s="834">
        <f t="shared" si="0"/>
        <v>0</v>
      </c>
    </row>
    <row r="30" spans="1:26" ht="15" customHeight="1" x14ac:dyDescent="0.2">
      <c r="A30" s="29" t="s">
        <v>267</v>
      </c>
      <c r="B30" s="29" t="s">
        <v>43</v>
      </c>
      <c r="C30" s="95" t="s">
        <v>230</v>
      </c>
      <c r="D30" s="209">
        <v>12</v>
      </c>
      <c r="E30" s="210">
        <v>12</v>
      </c>
      <c r="F30" s="5"/>
      <c r="G30" s="5"/>
      <c r="H30" s="72"/>
      <c r="I30" s="72"/>
      <c r="J30" s="91"/>
      <c r="K30" s="72"/>
      <c r="L30" s="72"/>
      <c r="M30" s="74"/>
      <c r="N30" s="75"/>
      <c r="O30" s="74"/>
      <c r="P30" s="74"/>
      <c r="Q30" s="74"/>
      <c r="R30" s="74"/>
      <c r="S30" s="75"/>
      <c r="T30" s="194"/>
      <c r="U30" s="195"/>
      <c r="V30" s="428"/>
      <c r="W30" s="9"/>
      <c r="X30" s="10"/>
      <c r="Y30" s="831">
        <f t="shared" si="3"/>
        <v>12</v>
      </c>
      <c r="Z30" s="834">
        <f t="shared" si="0"/>
        <v>0</v>
      </c>
    </row>
    <row r="31" spans="1:26" ht="15" customHeight="1" x14ac:dyDescent="0.2">
      <c r="A31" s="29" t="s">
        <v>223</v>
      </c>
      <c r="B31" s="29" t="s">
        <v>86</v>
      </c>
      <c r="C31" s="95" t="s">
        <v>81</v>
      </c>
      <c r="D31" s="209">
        <v>10</v>
      </c>
      <c r="E31" s="210"/>
      <c r="F31" s="206">
        <v>10</v>
      </c>
      <c r="G31" s="5"/>
      <c r="H31" s="72"/>
      <c r="I31" s="72"/>
      <c r="J31" s="91"/>
      <c r="K31" s="72"/>
      <c r="L31" s="72"/>
      <c r="M31" s="74"/>
      <c r="N31" s="77"/>
      <c r="O31" s="74"/>
      <c r="P31" s="74"/>
      <c r="Q31" s="74"/>
      <c r="R31" s="74"/>
      <c r="S31" s="77"/>
      <c r="T31" s="221"/>
      <c r="U31" s="195"/>
      <c r="V31" s="428"/>
      <c r="W31" s="9"/>
      <c r="X31" s="10"/>
      <c r="Y31" s="831">
        <f t="shared" si="3"/>
        <v>10</v>
      </c>
      <c r="Z31" s="834">
        <f t="shared" si="0"/>
        <v>0</v>
      </c>
    </row>
    <row r="32" spans="1:26" ht="15" customHeight="1" x14ac:dyDescent="0.2">
      <c r="A32" s="29" t="s">
        <v>219</v>
      </c>
      <c r="B32" s="29" t="s">
        <v>103</v>
      </c>
      <c r="C32" s="95" t="s">
        <v>104</v>
      </c>
      <c r="D32" s="209">
        <v>13</v>
      </c>
      <c r="E32" s="210"/>
      <c r="F32" s="206">
        <v>13</v>
      </c>
      <c r="G32" s="5"/>
      <c r="H32" s="72"/>
      <c r="I32" s="72"/>
      <c r="J32" s="91"/>
      <c r="K32" s="72"/>
      <c r="L32" s="72"/>
      <c r="M32" s="74"/>
      <c r="N32" s="75"/>
      <c r="O32" s="74"/>
      <c r="P32" s="74"/>
      <c r="Q32" s="74"/>
      <c r="R32" s="74"/>
      <c r="S32" s="75"/>
      <c r="T32" s="221"/>
      <c r="U32" s="195"/>
      <c r="V32" s="428"/>
      <c r="W32" s="9"/>
      <c r="X32" s="10"/>
      <c r="Y32" s="831">
        <f t="shared" si="3"/>
        <v>13</v>
      </c>
      <c r="Z32" s="834">
        <f t="shared" si="0"/>
        <v>0</v>
      </c>
    </row>
    <row r="33" spans="1:26" ht="15" customHeight="1" x14ac:dyDescent="0.2">
      <c r="A33" s="29"/>
      <c r="B33" s="29"/>
      <c r="C33" s="95"/>
      <c r="D33" s="209"/>
      <c r="E33" s="210"/>
      <c r="F33" s="5"/>
      <c r="G33" s="5"/>
      <c r="H33" s="72"/>
      <c r="I33" s="72"/>
      <c r="J33" s="91"/>
      <c r="K33" s="72"/>
      <c r="L33" s="72"/>
      <c r="M33" s="74"/>
      <c r="N33" s="77"/>
      <c r="O33" s="74"/>
      <c r="P33" s="74"/>
      <c r="Q33" s="74"/>
      <c r="R33" s="74"/>
      <c r="S33" s="77"/>
      <c r="T33" s="194"/>
      <c r="U33" s="195"/>
      <c r="V33" s="428"/>
      <c r="W33" s="9"/>
      <c r="X33" s="10"/>
      <c r="Y33" s="831">
        <f t="shared" si="3"/>
        <v>0</v>
      </c>
      <c r="Z33" s="834">
        <f t="shared" si="0"/>
        <v>0</v>
      </c>
    </row>
    <row r="34" spans="1:26" ht="15" customHeight="1" x14ac:dyDescent="0.2">
      <c r="A34" s="146"/>
      <c r="B34" s="146"/>
      <c r="C34" s="138" t="s">
        <v>28</v>
      </c>
      <c r="D34" s="187">
        <f>SUM(D35:D37)</f>
        <v>37</v>
      </c>
      <c r="E34" s="217"/>
      <c r="F34" s="125"/>
      <c r="G34" s="127">
        <f t="shared" ref="G34:H34" si="8">SUM(G35:G37)</f>
        <v>11</v>
      </c>
      <c r="H34" s="24">
        <f t="shared" si="8"/>
        <v>26</v>
      </c>
      <c r="I34" s="24"/>
      <c r="J34" s="203"/>
      <c r="K34" s="24"/>
      <c r="L34" s="134"/>
      <c r="M34" s="103"/>
      <c r="N34" s="141"/>
      <c r="O34" s="103"/>
      <c r="P34" s="103"/>
      <c r="Q34" s="103"/>
      <c r="R34" s="103"/>
      <c r="S34" s="141"/>
      <c r="T34" s="204"/>
      <c r="U34" s="205"/>
      <c r="V34" s="433"/>
      <c r="W34" s="136"/>
      <c r="X34" s="137"/>
      <c r="Y34" s="831">
        <f t="shared" si="3"/>
        <v>37</v>
      </c>
      <c r="Z34" s="834">
        <f t="shared" si="0"/>
        <v>0</v>
      </c>
    </row>
    <row r="35" spans="1:26" ht="15" customHeight="1" x14ac:dyDescent="0.2">
      <c r="A35" s="29" t="s">
        <v>221</v>
      </c>
      <c r="B35" s="79" t="s">
        <v>91</v>
      </c>
      <c r="C35" s="95" t="s">
        <v>82</v>
      </c>
      <c r="D35" s="209">
        <v>11</v>
      </c>
      <c r="E35" s="210"/>
      <c r="F35" s="5"/>
      <c r="G35" s="206">
        <v>11</v>
      </c>
      <c r="H35" s="72"/>
      <c r="I35" s="72"/>
      <c r="J35" s="91"/>
      <c r="K35" s="72"/>
      <c r="L35" s="72"/>
      <c r="M35" s="74"/>
      <c r="N35" s="75"/>
      <c r="O35" s="74"/>
      <c r="P35" s="74"/>
      <c r="Q35" s="74"/>
      <c r="R35" s="74"/>
      <c r="S35" s="75"/>
      <c r="T35" s="194"/>
      <c r="U35" s="195"/>
      <c r="V35" s="428"/>
      <c r="W35" s="9"/>
      <c r="X35" s="10"/>
      <c r="Y35" s="831">
        <f t="shared" si="3"/>
        <v>11</v>
      </c>
      <c r="Z35" s="834">
        <f t="shared" si="0"/>
        <v>0</v>
      </c>
    </row>
    <row r="36" spans="1:26" ht="15" customHeight="1" x14ac:dyDescent="0.2">
      <c r="A36" s="29" t="s">
        <v>222</v>
      </c>
      <c r="B36" s="29" t="s">
        <v>457</v>
      </c>
      <c r="C36" s="95" t="s">
        <v>360</v>
      </c>
      <c r="D36" s="209">
        <v>12</v>
      </c>
      <c r="E36" s="218"/>
      <c r="F36" s="5"/>
      <c r="G36" s="5"/>
      <c r="H36" s="72">
        <v>12</v>
      </c>
      <c r="I36" s="72"/>
      <c r="J36" s="91"/>
      <c r="K36" s="72"/>
      <c r="L36" s="72"/>
      <c r="M36" s="74"/>
      <c r="N36" s="75"/>
      <c r="O36" s="74"/>
      <c r="P36" s="74"/>
      <c r="Q36" s="74"/>
      <c r="R36" s="74"/>
      <c r="S36" s="75"/>
      <c r="T36" s="194"/>
      <c r="U36" s="195"/>
      <c r="V36" s="428"/>
      <c r="W36" s="9"/>
      <c r="X36" s="10"/>
      <c r="Y36" s="831">
        <f t="shared" si="3"/>
        <v>12</v>
      </c>
      <c r="Z36" s="834">
        <f t="shared" si="0"/>
        <v>0</v>
      </c>
    </row>
    <row r="37" spans="1:26" ht="15" customHeight="1" x14ac:dyDescent="0.2">
      <c r="A37" s="29" t="s">
        <v>220</v>
      </c>
      <c r="B37" s="29" t="s">
        <v>129</v>
      </c>
      <c r="C37" s="219" t="s">
        <v>224</v>
      </c>
      <c r="D37" s="209">
        <v>14</v>
      </c>
      <c r="E37" s="210"/>
      <c r="F37" s="5"/>
      <c r="G37" s="5"/>
      <c r="H37" s="72">
        <v>14</v>
      </c>
      <c r="I37" s="72"/>
      <c r="J37" s="91"/>
      <c r="K37" s="72"/>
      <c r="L37" s="72"/>
      <c r="M37" s="74"/>
      <c r="N37" s="75"/>
      <c r="O37" s="74"/>
      <c r="P37" s="74"/>
      <c r="Q37" s="74"/>
      <c r="R37" s="74"/>
      <c r="S37" s="75"/>
      <c r="T37" s="194"/>
      <c r="U37" s="195"/>
      <c r="V37" s="428"/>
      <c r="W37" s="9"/>
      <c r="X37" s="10"/>
      <c r="Y37" s="831">
        <f t="shared" si="3"/>
        <v>14</v>
      </c>
      <c r="Z37" s="834">
        <f t="shared" si="0"/>
        <v>0</v>
      </c>
    </row>
    <row r="38" spans="1:26" ht="15" customHeight="1" x14ac:dyDescent="0.2">
      <c r="A38" s="59"/>
      <c r="B38" s="59"/>
      <c r="C38" s="219"/>
      <c r="D38" s="212"/>
      <c r="E38" s="64"/>
      <c r="F38" s="5"/>
      <c r="G38" s="5"/>
      <c r="H38" s="72"/>
      <c r="I38" s="72"/>
      <c r="J38" s="215"/>
      <c r="K38" s="72"/>
      <c r="L38" s="72"/>
      <c r="M38" s="74"/>
      <c r="N38" s="77"/>
      <c r="O38" s="74"/>
      <c r="P38" s="74"/>
      <c r="Q38" s="74"/>
      <c r="R38" s="74"/>
      <c r="S38" s="77"/>
      <c r="T38" s="194"/>
      <c r="U38" s="195"/>
      <c r="V38" s="428"/>
      <c r="W38" s="9"/>
      <c r="X38" s="10"/>
      <c r="Y38" s="831">
        <f t="shared" si="3"/>
        <v>0</v>
      </c>
      <c r="Z38" s="834">
        <f t="shared" si="0"/>
        <v>0</v>
      </c>
    </row>
    <row r="39" spans="1:26" ht="14.25" customHeight="1" x14ac:dyDescent="0.2">
      <c r="A39" s="146"/>
      <c r="B39" s="146"/>
      <c r="C39" s="138" t="s">
        <v>282</v>
      </c>
      <c r="D39" s="187"/>
      <c r="E39" s="131"/>
      <c r="F39" s="125"/>
      <c r="G39" s="102"/>
      <c r="H39" s="134"/>
      <c r="I39" s="24"/>
      <c r="J39" s="203"/>
      <c r="K39" s="24"/>
      <c r="L39" s="24"/>
      <c r="M39" s="27"/>
      <c r="N39" s="28"/>
      <c r="O39" s="27"/>
      <c r="P39" s="27"/>
      <c r="Q39" s="27"/>
      <c r="R39" s="27"/>
      <c r="S39" s="28"/>
      <c r="T39" s="204"/>
      <c r="U39" s="205"/>
      <c r="V39" s="433"/>
      <c r="W39" s="136"/>
      <c r="X39" s="137"/>
      <c r="Y39" s="831">
        <f t="shared" si="3"/>
        <v>0</v>
      </c>
      <c r="Z39" s="834">
        <f t="shared" si="0"/>
        <v>0</v>
      </c>
    </row>
    <row r="40" spans="1:26" ht="14.25" customHeight="1" x14ac:dyDescent="0.2">
      <c r="A40" s="29"/>
      <c r="B40" s="29"/>
      <c r="C40" s="56"/>
      <c r="D40" s="42"/>
      <c r="E40" s="225"/>
      <c r="F40" s="53"/>
      <c r="G40" s="71"/>
      <c r="H40" s="65"/>
      <c r="I40" s="39"/>
      <c r="J40" s="334"/>
      <c r="K40" s="39"/>
      <c r="L40" s="39"/>
      <c r="M40" s="41"/>
      <c r="N40" s="43"/>
      <c r="O40" s="41"/>
      <c r="P40" s="41"/>
      <c r="Q40" s="41"/>
      <c r="R40" s="41"/>
      <c r="S40" s="41"/>
      <c r="T40" s="194"/>
      <c r="U40" s="195"/>
      <c r="V40" s="428"/>
      <c r="W40" s="9"/>
      <c r="X40" s="10"/>
      <c r="Y40" s="831">
        <f t="shared" si="3"/>
        <v>0</v>
      </c>
      <c r="Z40" s="834">
        <f t="shared" si="0"/>
        <v>0</v>
      </c>
    </row>
    <row r="41" spans="1:26" ht="15" customHeight="1" x14ac:dyDescent="0.2">
      <c r="A41" s="29" t="s">
        <v>59</v>
      </c>
      <c r="B41" s="29" t="s">
        <v>444</v>
      </c>
      <c r="C41" s="555" t="s">
        <v>403</v>
      </c>
      <c r="D41" s="222">
        <v>90</v>
      </c>
      <c r="E41" s="218"/>
      <c r="F41" s="97"/>
      <c r="G41" s="97"/>
      <c r="H41" s="54"/>
      <c r="I41" s="54"/>
      <c r="J41" s="926">
        <v>30</v>
      </c>
      <c r="K41" s="780">
        <v>30</v>
      </c>
      <c r="L41" s="780">
        <v>30</v>
      </c>
      <c r="M41" s="927"/>
      <c r="N41" s="928"/>
      <c r="O41" s="927"/>
      <c r="P41" s="927"/>
      <c r="Q41" s="927"/>
      <c r="R41" s="927"/>
      <c r="S41" s="75"/>
      <c r="T41" s="194"/>
      <c r="U41" s="195"/>
      <c r="V41" s="428"/>
      <c r="W41" s="9"/>
      <c r="X41" s="10"/>
      <c r="Y41" s="831">
        <f t="shared" si="3"/>
        <v>90</v>
      </c>
      <c r="Z41" s="834">
        <f t="shared" si="0"/>
        <v>0</v>
      </c>
    </row>
    <row r="42" spans="1:26" ht="15" customHeight="1" x14ac:dyDescent="0.2">
      <c r="A42" s="29"/>
      <c r="B42" s="29"/>
      <c r="C42" s="223" t="s">
        <v>255</v>
      </c>
      <c r="D42" s="212">
        <f>SUM(D41-D43)</f>
        <v>63</v>
      </c>
      <c r="E42" s="225"/>
      <c r="F42" s="5"/>
      <c r="G42" s="5"/>
      <c r="H42" s="72"/>
      <c r="I42" s="72"/>
      <c r="J42" s="929">
        <f>SUM(J41-J43)</f>
        <v>21</v>
      </c>
      <c r="K42" s="930">
        <f>SUM(K41-K43)</f>
        <v>21</v>
      </c>
      <c r="L42" s="930">
        <f>SUM(L41-L43)</f>
        <v>21</v>
      </c>
      <c r="M42" s="927"/>
      <c r="N42" s="931"/>
      <c r="O42" s="927"/>
      <c r="P42" s="927"/>
      <c r="Q42" s="927"/>
      <c r="R42" s="927"/>
      <c r="S42" s="76"/>
      <c r="T42" s="194"/>
      <c r="U42" s="195"/>
      <c r="V42" s="428"/>
      <c r="W42" s="9"/>
      <c r="X42" s="10"/>
      <c r="Y42" s="831">
        <f t="shared" si="3"/>
        <v>63</v>
      </c>
      <c r="Z42" s="834">
        <f t="shared" si="0"/>
        <v>0</v>
      </c>
    </row>
    <row r="43" spans="1:26" ht="15" customHeight="1" x14ac:dyDescent="0.2">
      <c r="A43" s="29"/>
      <c r="B43" s="29"/>
      <c r="C43" s="223" t="s">
        <v>256</v>
      </c>
      <c r="D43" s="212">
        <f>SUM(D41*0.3)</f>
        <v>27</v>
      </c>
      <c r="E43" s="225"/>
      <c r="F43" s="5"/>
      <c r="G43" s="5"/>
      <c r="H43" s="72"/>
      <c r="I43" s="72"/>
      <c r="J43" s="929">
        <f>SUM(J41*0.3)</f>
        <v>9</v>
      </c>
      <c r="K43" s="930">
        <f t="shared" ref="K43:L43" si="9">SUM(K41*0.3)</f>
        <v>9</v>
      </c>
      <c r="L43" s="930">
        <f t="shared" si="9"/>
        <v>9</v>
      </c>
      <c r="M43" s="927"/>
      <c r="N43" s="931"/>
      <c r="O43" s="927"/>
      <c r="P43" s="927"/>
      <c r="Q43" s="927"/>
      <c r="R43" s="927"/>
      <c r="S43" s="76"/>
      <c r="T43" s="194"/>
      <c r="U43" s="195"/>
      <c r="V43" s="428"/>
      <c r="W43" s="9"/>
      <c r="X43" s="10"/>
      <c r="Y43" s="831">
        <f t="shared" si="3"/>
        <v>27</v>
      </c>
      <c r="Z43" s="834">
        <f t="shared" si="0"/>
        <v>0</v>
      </c>
    </row>
    <row r="44" spans="1:26" ht="15" customHeight="1" x14ac:dyDescent="0.2">
      <c r="A44" s="29"/>
      <c r="B44" s="29"/>
      <c r="C44" s="223"/>
      <c r="D44" s="212"/>
      <c r="E44" s="225"/>
      <c r="F44" s="5"/>
      <c r="G44" s="5"/>
      <c r="H44" s="72"/>
      <c r="I44" s="72"/>
      <c r="J44" s="929"/>
      <c r="K44" s="930"/>
      <c r="L44" s="930"/>
      <c r="M44" s="927"/>
      <c r="N44" s="931"/>
      <c r="O44" s="927"/>
      <c r="P44" s="927"/>
      <c r="Q44" s="927"/>
      <c r="R44" s="927"/>
      <c r="S44" s="76"/>
      <c r="T44" s="194"/>
      <c r="U44" s="195"/>
      <c r="V44" s="428"/>
      <c r="W44" s="9"/>
      <c r="X44" s="10"/>
      <c r="Y44" s="831">
        <f t="shared" si="3"/>
        <v>0</v>
      </c>
      <c r="Z44" s="834">
        <f t="shared" si="0"/>
        <v>0</v>
      </c>
    </row>
    <row r="45" spans="1:26" ht="15" customHeight="1" x14ac:dyDescent="0.2">
      <c r="A45" s="29" t="s">
        <v>269</v>
      </c>
      <c r="B45" s="29"/>
      <c r="C45" s="556" t="s">
        <v>268</v>
      </c>
      <c r="D45" s="196">
        <v>35</v>
      </c>
      <c r="E45" s="218"/>
      <c r="F45" s="5"/>
      <c r="G45" s="5"/>
      <c r="H45" s="72"/>
      <c r="I45" s="73"/>
      <c r="J45" s="65"/>
      <c r="K45" s="72"/>
      <c r="L45" s="72"/>
      <c r="M45" s="74"/>
      <c r="N45" s="75"/>
      <c r="O45" s="74">
        <v>7</v>
      </c>
      <c r="P45" s="74">
        <v>7</v>
      </c>
      <c r="Q45" s="74">
        <v>7</v>
      </c>
      <c r="R45" s="74">
        <v>7</v>
      </c>
      <c r="S45" s="75">
        <v>7</v>
      </c>
      <c r="T45" s="194"/>
      <c r="U45" s="195"/>
      <c r="V45" s="428"/>
      <c r="W45" s="9"/>
      <c r="X45" s="10"/>
      <c r="Y45" s="831">
        <f t="shared" si="3"/>
        <v>35</v>
      </c>
      <c r="Z45" s="834">
        <f t="shared" si="0"/>
        <v>0</v>
      </c>
    </row>
    <row r="46" spans="1:26" ht="15" customHeight="1" x14ac:dyDescent="0.2">
      <c r="A46" s="59"/>
      <c r="B46" s="59"/>
      <c r="C46" s="224"/>
      <c r="D46" s="212"/>
      <c r="E46" s="225"/>
      <c r="F46" s="5"/>
      <c r="G46" s="5"/>
      <c r="H46" s="72"/>
      <c r="I46" s="177"/>
      <c r="J46" s="65"/>
      <c r="K46" s="72"/>
      <c r="L46" s="72"/>
      <c r="M46" s="74"/>
      <c r="N46" s="77"/>
      <c r="O46" s="74"/>
      <c r="P46" s="74"/>
      <c r="Q46" s="74"/>
      <c r="R46" s="74"/>
      <c r="S46" s="77"/>
      <c r="T46" s="226"/>
      <c r="U46" s="227"/>
      <c r="V46" s="547"/>
      <c r="W46" s="182"/>
      <c r="X46" s="101"/>
      <c r="Y46" s="831">
        <f t="shared" si="3"/>
        <v>0</v>
      </c>
      <c r="Z46" s="834">
        <f t="shared" si="0"/>
        <v>0</v>
      </c>
    </row>
    <row r="47" spans="1:26" ht="15" customHeight="1" x14ac:dyDescent="0.2">
      <c r="A47" s="146"/>
      <c r="B47" s="146"/>
      <c r="C47" s="138" t="s">
        <v>34</v>
      </c>
      <c r="D47" s="187">
        <f>SUM(E47:F47)</f>
        <v>23</v>
      </c>
      <c r="E47" s="131">
        <v>13</v>
      </c>
      <c r="F47" s="127">
        <v>10</v>
      </c>
      <c r="G47" s="102"/>
      <c r="H47" s="134"/>
      <c r="I47" s="134"/>
      <c r="J47" s="216"/>
      <c r="K47" s="134"/>
      <c r="L47" s="134"/>
      <c r="M47" s="103"/>
      <c r="N47" s="141"/>
      <c r="O47" s="103"/>
      <c r="P47" s="103"/>
      <c r="Q47" s="103"/>
      <c r="R47" s="103"/>
      <c r="S47" s="141"/>
      <c r="T47" s="204"/>
      <c r="U47" s="205"/>
      <c r="V47" s="433"/>
      <c r="W47" s="136"/>
      <c r="X47" s="137"/>
      <c r="Y47" s="831">
        <f t="shared" si="3"/>
        <v>23</v>
      </c>
      <c r="Z47" s="834">
        <f t="shared" si="0"/>
        <v>0</v>
      </c>
    </row>
    <row r="48" spans="1:26" s="233" customFormat="1" ht="15" customHeight="1" x14ac:dyDescent="0.2">
      <c r="A48" s="228"/>
      <c r="B48" s="228"/>
      <c r="C48" s="56" t="s">
        <v>290</v>
      </c>
      <c r="D48" s="222">
        <v>33</v>
      </c>
      <c r="E48" s="218"/>
      <c r="F48" s="97"/>
      <c r="G48" s="949">
        <v>6</v>
      </c>
      <c r="H48" s="54">
        <v>6</v>
      </c>
      <c r="I48" s="54">
        <v>7</v>
      </c>
      <c r="J48" s="220">
        <v>7</v>
      </c>
      <c r="K48" s="780">
        <v>7</v>
      </c>
      <c r="L48" s="891"/>
      <c r="M48" s="229"/>
      <c r="N48" s="230"/>
      <c r="O48" s="229"/>
      <c r="P48" s="229"/>
      <c r="Q48" s="229"/>
      <c r="R48" s="229"/>
      <c r="S48" s="230"/>
      <c r="T48" s="194"/>
      <c r="U48" s="195"/>
      <c r="V48" s="752"/>
      <c r="W48" s="231"/>
      <c r="X48" s="232"/>
      <c r="Y48" s="831">
        <f t="shared" si="3"/>
        <v>33</v>
      </c>
      <c r="Z48" s="834">
        <f t="shared" si="0"/>
        <v>0</v>
      </c>
    </row>
    <row r="49" spans="1:26" s="233" customFormat="1" ht="15" customHeight="1" x14ac:dyDescent="0.2">
      <c r="A49" s="228"/>
      <c r="B49" s="228"/>
      <c r="C49" s="282" t="s">
        <v>226</v>
      </c>
      <c r="D49" s="486">
        <f>SUM(G49:K49)</f>
        <v>25</v>
      </c>
      <c r="E49" s="218"/>
      <c r="F49" s="528"/>
      <c r="G49" s="949">
        <v>5</v>
      </c>
      <c r="H49" s="487">
        <v>5</v>
      </c>
      <c r="I49" s="487">
        <v>5</v>
      </c>
      <c r="J49" s="488">
        <v>5</v>
      </c>
      <c r="K49" s="781">
        <v>5</v>
      </c>
      <c r="L49" s="891"/>
      <c r="M49" s="229"/>
      <c r="N49" s="485"/>
      <c r="O49" s="229"/>
      <c r="P49" s="229"/>
      <c r="Q49" s="229"/>
      <c r="R49" s="229"/>
      <c r="S49" s="485"/>
      <c r="T49" s="221"/>
      <c r="U49" s="195"/>
      <c r="V49" s="752"/>
      <c r="W49" s="231"/>
      <c r="X49" s="232"/>
      <c r="Y49" s="831">
        <f t="shared" si="3"/>
        <v>25</v>
      </c>
      <c r="Z49" s="834">
        <f t="shared" si="0"/>
        <v>0</v>
      </c>
    </row>
    <row r="50" spans="1:26" s="233" customFormat="1" ht="15" customHeight="1" x14ac:dyDescent="0.2">
      <c r="A50" s="234"/>
      <c r="B50" s="234"/>
      <c r="C50" s="173" t="s">
        <v>225</v>
      </c>
      <c r="D50" s="179">
        <f>SUM(L50:V50)</f>
        <v>154</v>
      </c>
      <c r="E50" s="235"/>
      <c r="F50" s="529"/>
      <c r="G50" s="529"/>
      <c r="H50" s="236"/>
      <c r="I50" s="236"/>
      <c r="J50" s="237"/>
      <c r="K50" s="525"/>
      <c r="L50" s="525">
        <v>14</v>
      </c>
      <c r="M50" s="238">
        <v>14</v>
      </c>
      <c r="N50" s="239">
        <v>14</v>
      </c>
      <c r="O50" s="238">
        <v>14</v>
      </c>
      <c r="P50" s="238">
        <v>14</v>
      </c>
      <c r="Q50" s="238">
        <v>14</v>
      </c>
      <c r="R50" s="238">
        <v>14</v>
      </c>
      <c r="S50" s="239">
        <v>14</v>
      </c>
      <c r="T50" s="240">
        <v>14</v>
      </c>
      <c r="U50" s="241">
        <v>14</v>
      </c>
      <c r="V50" s="753">
        <v>14</v>
      </c>
      <c r="W50" s="242"/>
      <c r="X50" s="243"/>
      <c r="Y50" s="831">
        <f t="shared" si="3"/>
        <v>154</v>
      </c>
      <c r="Z50" s="834">
        <f t="shared" si="0"/>
        <v>0</v>
      </c>
    </row>
    <row r="51" spans="1:26" ht="15" customHeight="1" x14ac:dyDescent="0.2">
      <c r="Y51" s="831">
        <f t="shared" si="3"/>
        <v>0</v>
      </c>
      <c r="Z51" s="834">
        <f t="shared" si="0"/>
        <v>0</v>
      </c>
    </row>
    <row r="52" spans="1:26" ht="15" customHeight="1" x14ac:dyDescent="0.2">
      <c r="A52" s="368"/>
      <c r="B52" s="368"/>
      <c r="C52" s="341" t="s">
        <v>283</v>
      </c>
      <c r="D52" s="560"/>
      <c r="E52" s="343"/>
      <c r="F52" s="343"/>
      <c r="G52" s="343"/>
      <c r="H52" s="370"/>
      <c r="I52" s="370"/>
      <c r="J52" s="371"/>
      <c r="K52" s="370"/>
      <c r="L52" s="370"/>
      <c r="M52" s="342"/>
      <c r="N52" s="366"/>
      <c r="O52" s="342"/>
      <c r="P52" s="342"/>
      <c r="Q52" s="342"/>
      <c r="R52" s="342"/>
      <c r="S52" s="366"/>
      <c r="T52" s="344"/>
      <c r="U52" s="344"/>
      <c r="V52" s="438"/>
      <c r="W52" s="344"/>
      <c r="X52" s="345"/>
      <c r="Y52" s="831">
        <f t="shared" si="3"/>
        <v>0</v>
      </c>
      <c r="Z52" s="834">
        <f t="shared" si="0"/>
        <v>0</v>
      </c>
    </row>
    <row r="53" spans="1:26" ht="15" customHeight="1" x14ac:dyDescent="0.2">
      <c r="A53" s="369"/>
      <c r="B53" s="369"/>
      <c r="C53" s="346"/>
      <c r="D53" s="360"/>
      <c r="E53" s="348"/>
      <c r="F53" s="348"/>
      <c r="G53" s="348"/>
      <c r="H53" s="372"/>
      <c r="I53" s="372"/>
      <c r="J53" s="373"/>
      <c r="K53" s="372"/>
      <c r="L53" s="372"/>
      <c r="M53" s="347"/>
      <c r="N53" s="367"/>
      <c r="O53" s="347"/>
      <c r="P53" s="347"/>
      <c r="Q53" s="347"/>
      <c r="R53" s="347"/>
      <c r="S53" s="367"/>
      <c r="T53" s="349"/>
      <c r="U53" s="349"/>
      <c r="V53" s="439"/>
      <c r="W53" s="349"/>
      <c r="X53" s="350"/>
      <c r="Y53" s="831">
        <f t="shared" si="3"/>
        <v>0</v>
      </c>
      <c r="Z53" s="834">
        <f t="shared" si="0"/>
        <v>0</v>
      </c>
    </row>
    <row r="54" spans="1:26" ht="15" customHeight="1" x14ac:dyDescent="0.2">
      <c r="A54" s="369"/>
      <c r="B54" s="369"/>
      <c r="C54" s="337" t="s">
        <v>394</v>
      </c>
      <c r="D54" s="361">
        <v>250</v>
      </c>
      <c r="E54" s="348"/>
      <c r="F54" s="348"/>
      <c r="G54" s="348"/>
      <c r="H54" s="372"/>
      <c r="I54" s="115"/>
      <c r="J54" s="913">
        <v>30</v>
      </c>
      <c r="K54" s="374">
        <v>50</v>
      </c>
      <c r="L54" s="374">
        <v>50</v>
      </c>
      <c r="M54" s="338">
        <v>50</v>
      </c>
      <c r="N54" s="364">
        <v>50</v>
      </c>
      <c r="O54" s="820">
        <v>20</v>
      </c>
      <c r="P54" s="338"/>
      <c r="Q54" s="338"/>
      <c r="R54" s="338"/>
      <c r="S54" s="364"/>
      <c r="T54" s="351"/>
      <c r="U54" s="351"/>
      <c r="V54" s="440"/>
      <c r="W54" s="351"/>
      <c r="X54" s="352"/>
      <c r="Y54" s="831">
        <f t="shared" si="3"/>
        <v>250</v>
      </c>
      <c r="Z54" s="834">
        <f t="shared" si="0"/>
        <v>0</v>
      </c>
    </row>
    <row r="55" spans="1:26" ht="15" customHeight="1" x14ac:dyDescent="0.2">
      <c r="A55" s="369"/>
      <c r="B55" s="369"/>
      <c r="C55" s="340" t="s">
        <v>231</v>
      </c>
      <c r="D55" s="363">
        <f>SUM(D54-D56)</f>
        <v>175</v>
      </c>
      <c r="E55" s="348"/>
      <c r="F55" s="348"/>
      <c r="G55" s="348"/>
      <c r="H55" s="372"/>
      <c r="I55" s="115"/>
      <c r="J55" s="912">
        <v>20</v>
      </c>
      <c r="K55" s="376">
        <f t="shared" ref="K55:N55" si="10">SUM(K54-K56)</f>
        <v>35</v>
      </c>
      <c r="L55" s="376">
        <f t="shared" si="10"/>
        <v>35</v>
      </c>
      <c r="M55" s="357">
        <f t="shared" si="10"/>
        <v>35</v>
      </c>
      <c r="N55" s="541">
        <f t="shared" si="10"/>
        <v>35</v>
      </c>
      <c r="O55" s="821">
        <v>15</v>
      </c>
      <c r="P55" s="354"/>
      <c r="Q55" s="354"/>
      <c r="R55" s="354"/>
      <c r="S55" s="365"/>
      <c r="T55" s="355"/>
      <c r="U55" s="355"/>
      <c r="V55" s="441"/>
      <c r="W55" s="355"/>
      <c r="X55" s="356"/>
      <c r="Y55" s="831">
        <f t="shared" si="3"/>
        <v>175</v>
      </c>
      <c r="Z55" s="834">
        <f t="shared" si="0"/>
        <v>0</v>
      </c>
    </row>
    <row r="56" spans="1:26" ht="15" customHeight="1" x14ac:dyDescent="0.2">
      <c r="A56" s="369"/>
      <c r="B56" s="369"/>
      <c r="C56" s="340" t="s">
        <v>232</v>
      </c>
      <c r="D56" s="363">
        <f>SUM(D54)*0.3</f>
        <v>75</v>
      </c>
      <c r="E56" s="357"/>
      <c r="F56" s="357"/>
      <c r="G56" s="357"/>
      <c r="H56" s="376"/>
      <c r="I56" s="115"/>
      <c r="J56" s="912">
        <v>10</v>
      </c>
      <c r="K56" s="376">
        <f t="shared" ref="K56:L56" si="11">SUM(K54)*0.3</f>
        <v>15</v>
      </c>
      <c r="L56" s="376">
        <f t="shared" si="11"/>
        <v>15</v>
      </c>
      <c r="M56" s="354">
        <f t="shared" ref="M56:N56" si="12">SUM(M54*0.3)</f>
        <v>15</v>
      </c>
      <c r="N56" s="365">
        <f t="shared" si="12"/>
        <v>15</v>
      </c>
      <c r="O56" s="822">
        <v>5</v>
      </c>
      <c r="P56" s="354"/>
      <c r="Q56" s="354"/>
      <c r="R56" s="354"/>
      <c r="S56" s="365"/>
      <c r="T56" s="358"/>
      <c r="U56" s="358"/>
      <c r="V56" s="582"/>
      <c r="W56" s="358"/>
      <c r="X56" s="359"/>
      <c r="Y56" s="831">
        <f t="shared" si="3"/>
        <v>75</v>
      </c>
      <c r="Z56" s="834">
        <f t="shared" si="0"/>
        <v>0</v>
      </c>
    </row>
    <row r="57" spans="1:26" ht="15" customHeight="1" x14ac:dyDescent="0.2">
      <c r="A57" s="369"/>
      <c r="B57" s="369"/>
      <c r="C57" s="340"/>
      <c r="D57" s="363"/>
      <c r="E57" s="357"/>
      <c r="F57" s="357"/>
      <c r="G57" s="357"/>
      <c r="H57" s="376"/>
      <c r="I57" s="376"/>
      <c r="J57" s="912"/>
      <c r="K57" s="376"/>
      <c r="L57" s="376"/>
      <c r="M57" s="354"/>
      <c r="N57" s="365"/>
      <c r="O57" s="354"/>
      <c r="P57" s="354"/>
      <c r="Q57" s="354"/>
      <c r="R57" s="354"/>
      <c r="S57" s="365"/>
      <c r="T57" s="358"/>
      <c r="U57" s="358"/>
      <c r="V57" s="582"/>
      <c r="W57" s="358"/>
      <c r="X57" s="359"/>
      <c r="Y57" s="831">
        <f t="shared" si="3"/>
        <v>0</v>
      </c>
      <c r="Z57" s="834">
        <f t="shared" si="0"/>
        <v>0</v>
      </c>
    </row>
    <row r="58" spans="1:26" ht="15" customHeight="1" x14ac:dyDescent="0.2">
      <c r="A58" s="510"/>
      <c r="B58" s="510"/>
      <c r="C58" s="337" t="s">
        <v>358</v>
      </c>
      <c r="D58" s="511">
        <v>200</v>
      </c>
      <c r="E58" s="348"/>
      <c r="F58" s="348"/>
      <c r="G58" s="348"/>
      <c r="H58" s="372"/>
      <c r="I58" s="115"/>
      <c r="J58" s="913">
        <v>60</v>
      </c>
      <c r="K58" s="374">
        <v>60</v>
      </c>
      <c r="L58" s="374">
        <v>60</v>
      </c>
      <c r="M58" s="338">
        <v>20</v>
      </c>
      <c r="N58" s="364"/>
      <c r="O58" s="338"/>
      <c r="P58" s="338"/>
      <c r="Q58" s="338"/>
      <c r="R58" s="338"/>
      <c r="S58" s="364"/>
      <c r="T58" s="351"/>
      <c r="U58" s="351"/>
      <c r="V58" s="440"/>
      <c r="W58" s="351"/>
      <c r="X58" s="352"/>
      <c r="Y58" s="831">
        <f t="shared" si="3"/>
        <v>200</v>
      </c>
      <c r="Z58" s="834">
        <f t="shared" si="0"/>
        <v>0</v>
      </c>
    </row>
    <row r="59" spans="1:26" ht="15" customHeight="1" x14ac:dyDescent="0.2">
      <c r="A59" s="510"/>
      <c r="B59" s="510"/>
      <c r="C59" s="340" t="s">
        <v>234</v>
      </c>
      <c r="D59" s="542">
        <f>SUM(D58-D60)</f>
        <v>140</v>
      </c>
      <c r="E59" s="348"/>
      <c r="F59" s="348"/>
      <c r="G59" s="348"/>
      <c r="H59" s="372"/>
      <c r="I59" s="115"/>
      <c r="J59" s="914">
        <v>40</v>
      </c>
      <c r="K59" s="372">
        <v>40</v>
      </c>
      <c r="L59" s="372">
        <v>40</v>
      </c>
      <c r="M59" s="348">
        <v>20</v>
      </c>
      <c r="N59" s="367"/>
      <c r="O59" s="338"/>
      <c r="P59" s="338"/>
      <c r="Q59" s="338"/>
      <c r="R59" s="338"/>
      <c r="S59" s="364"/>
      <c r="T59" s="351"/>
      <c r="U59" s="351"/>
      <c r="V59" s="440"/>
      <c r="W59" s="351"/>
      <c r="X59" s="352"/>
      <c r="Y59" s="831">
        <f t="shared" si="3"/>
        <v>140</v>
      </c>
      <c r="Z59" s="834">
        <f t="shared" si="0"/>
        <v>0</v>
      </c>
    </row>
    <row r="60" spans="1:26" ht="15" customHeight="1" x14ac:dyDescent="0.2">
      <c r="A60" s="510"/>
      <c r="B60" s="510"/>
      <c r="C60" s="340" t="s">
        <v>233</v>
      </c>
      <c r="D60" s="542">
        <f>SUM(D58*0.3)</f>
        <v>60</v>
      </c>
      <c r="E60" s="348"/>
      <c r="F60" s="348"/>
      <c r="G60" s="348"/>
      <c r="H60" s="372"/>
      <c r="I60" s="115"/>
      <c r="J60" s="915">
        <v>20</v>
      </c>
      <c r="K60" s="916">
        <v>20</v>
      </c>
      <c r="L60" s="916">
        <v>20</v>
      </c>
      <c r="M60" s="347"/>
      <c r="N60" s="764"/>
      <c r="O60" s="338"/>
      <c r="P60" s="338"/>
      <c r="Q60" s="338"/>
      <c r="R60" s="338"/>
      <c r="S60" s="364"/>
      <c r="T60" s="351"/>
      <c r="U60" s="351"/>
      <c r="V60" s="754"/>
      <c r="W60" s="351"/>
      <c r="X60" s="352"/>
      <c r="Y60" s="831">
        <f t="shared" si="3"/>
        <v>60</v>
      </c>
      <c r="Z60" s="834">
        <f t="shared" ref="Z60" si="13">SUM(Y60-D60)</f>
        <v>0</v>
      </c>
    </row>
    <row r="61" spans="1:26" s="9" customFormat="1" ht="15" customHeight="1" x14ac:dyDescent="0.2">
      <c r="A61" s="552"/>
      <c r="B61" s="552"/>
      <c r="C61" s="552"/>
      <c r="D61" s="558"/>
      <c r="E61" s="557"/>
      <c r="F61" s="557"/>
      <c r="G61" s="557"/>
      <c r="H61" s="557"/>
      <c r="I61" s="557"/>
      <c r="J61" s="357"/>
      <c r="K61" s="357"/>
      <c r="L61" s="354"/>
      <c r="M61" s="558"/>
      <c r="N61" s="558"/>
      <c r="O61" s="558"/>
      <c r="P61" s="558"/>
      <c r="Q61" s="558"/>
      <c r="R61" s="558"/>
      <c r="S61" s="558"/>
      <c r="T61" s="559"/>
      <c r="U61" s="559"/>
      <c r="V61" s="559"/>
      <c r="W61" s="559"/>
      <c r="X61" s="559"/>
      <c r="Y61" s="831"/>
      <c r="Z61" s="834"/>
    </row>
  </sheetData>
  <mergeCells count="1">
    <mergeCell ref="H1:L1"/>
  </mergeCells>
  <phoneticPr fontId="1" type="noConversion"/>
  <pageMargins left="0.75" right="0.75" top="1" bottom="1" header="0.5" footer="0.5"/>
  <pageSetup paperSize="8" scale="7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38"/>
  <sheetViews>
    <sheetView zoomScale="80" zoomScaleNormal="80" workbookViewId="0">
      <pane xSplit="4" ySplit="2" topLeftCell="K3" activePane="bottomRight" state="frozen"/>
      <selection pane="topRight" activeCell="E1" sqref="E1"/>
      <selection pane="bottomLeft" activeCell="A3" sqref="A3"/>
      <selection pane="bottomRight" activeCell="H31" sqref="H31"/>
    </sheetView>
  </sheetViews>
  <sheetFormatPr defaultRowHeight="12" x14ac:dyDescent="0.2"/>
  <cols>
    <col min="1" max="1" width="9.140625" style="8"/>
    <col min="2" max="2" width="15.7109375" style="8" bestFit="1" customWidth="1"/>
    <col min="3" max="3" width="45.85546875" style="8" customWidth="1"/>
    <col min="4" max="4" width="8.140625" style="74" customWidth="1"/>
    <col min="5" max="19" width="9.140625" style="74"/>
    <col min="20" max="24" width="9.140625" style="8"/>
    <col min="25" max="25" width="7.42578125" style="830" bestFit="1" customWidth="1"/>
    <col min="26" max="26" width="7.85546875" style="830" bestFit="1" customWidth="1"/>
    <col min="27" max="16384" width="9.140625" style="8"/>
  </cols>
  <sheetData>
    <row r="1" spans="1:26" ht="15" customHeight="1" x14ac:dyDescent="0.2">
      <c r="A1" s="182"/>
      <c r="B1" s="182"/>
      <c r="C1" s="244"/>
      <c r="D1" s="245"/>
      <c r="E1" s="246"/>
      <c r="F1" s="517" t="s">
        <v>246</v>
      </c>
      <c r="H1" s="1116" t="s">
        <v>426</v>
      </c>
      <c r="I1" s="1116"/>
      <c r="J1" s="1116"/>
      <c r="K1" s="1116"/>
      <c r="L1" s="1116"/>
      <c r="M1" s="517"/>
      <c r="N1" s="245"/>
      <c r="O1" s="245"/>
      <c r="P1" s="245"/>
      <c r="Q1" s="245"/>
      <c r="R1" s="245"/>
      <c r="S1" s="245"/>
    </row>
    <row r="2" spans="1:26" ht="15" customHeight="1" x14ac:dyDescent="0.2">
      <c r="A2" s="11" t="s">
        <v>72</v>
      </c>
      <c r="B2" s="11" t="s">
        <v>9</v>
      </c>
      <c r="C2" s="11" t="s">
        <v>252</v>
      </c>
      <c r="D2" s="248" t="s">
        <v>10</v>
      </c>
      <c r="E2" s="249" t="s">
        <v>11</v>
      </c>
      <c r="F2" s="249" t="s">
        <v>12</v>
      </c>
      <c r="G2" s="885" t="s">
        <v>13</v>
      </c>
      <c r="H2" s="250" t="s">
        <v>14</v>
      </c>
      <c r="I2" s="251" t="s">
        <v>15</v>
      </c>
      <c r="J2" s="16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142</v>
      </c>
      <c r="U2" s="17" t="s">
        <v>143</v>
      </c>
      <c r="V2" s="424" t="s">
        <v>144</v>
      </c>
      <c r="W2" s="17" t="s">
        <v>145</v>
      </c>
      <c r="X2" s="18" t="s">
        <v>146</v>
      </c>
      <c r="Y2" s="1114" t="s">
        <v>392</v>
      </c>
      <c r="Z2" s="1114" t="s">
        <v>388</v>
      </c>
    </row>
    <row r="3" spans="1:26" ht="15" customHeight="1" x14ac:dyDescent="0.2">
      <c r="A3" s="20"/>
      <c r="B3" s="20"/>
      <c r="C3" s="104"/>
      <c r="D3" s="196"/>
      <c r="E3" s="253"/>
      <c r="F3" s="253"/>
      <c r="G3" s="53"/>
      <c r="H3" s="254"/>
      <c r="I3" s="255"/>
      <c r="J3" s="256"/>
      <c r="K3" s="39"/>
      <c r="L3" s="39"/>
      <c r="M3" s="41"/>
      <c r="N3" s="43"/>
      <c r="O3" s="41"/>
      <c r="P3" s="41"/>
      <c r="Q3" s="41"/>
      <c r="R3" s="41"/>
      <c r="S3" s="28"/>
      <c r="T3" s="222"/>
      <c r="U3" s="41"/>
      <c r="V3" s="432"/>
      <c r="W3" s="41"/>
      <c r="X3" s="43"/>
      <c r="Y3" s="831">
        <f t="shared" ref="Y3:Y66" si="0">SUM(E3:V3)</f>
        <v>0</v>
      </c>
      <c r="Z3" s="831">
        <f t="shared" ref="Z3:Z66" si="1">SUM(Y3-D3)</f>
        <v>0</v>
      </c>
    </row>
    <row r="4" spans="1:26" ht="15" customHeight="1" x14ac:dyDescent="0.2">
      <c r="A4" s="29"/>
      <c r="B4" s="20"/>
      <c r="C4" s="538" t="s">
        <v>350</v>
      </c>
      <c r="D4" s="196"/>
      <c r="E4" s="253"/>
      <c r="F4" s="253"/>
      <c r="G4" s="53"/>
      <c r="H4" s="254"/>
      <c r="I4" s="465"/>
      <c r="J4" s="256"/>
      <c r="K4" s="39"/>
      <c r="L4" s="39"/>
      <c r="M4" s="41"/>
      <c r="N4" s="78"/>
      <c r="O4" s="41"/>
      <c r="P4" s="41"/>
      <c r="Q4" s="41"/>
      <c r="R4" s="41"/>
      <c r="S4" s="43"/>
      <c r="T4" s="116"/>
      <c r="U4" s="9"/>
      <c r="V4" s="428"/>
      <c r="W4" s="9"/>
      <c r="X4" s="10"/>
      <c r="Y4" s="831">
        <f t="shared" si="0"/>
        <v>0</v>
      </c>
      <c r="Z4" s="831">
        <f t="shared" si="1"/>
        <v>0</v>
      </c>
    </row>
    <row r="5" spans="1:26" ht="15" customHeight="1" x14ac:dyDescent="0.2">
      <c r="A5" s="29"/>
      <c r="B5" s="29"/>
      <c r="C5" s="326" t="s">
        <v>154</v>
      </c>
      <c r="D5" s="385">
        <f t="shared" ref="D5:V5" si="2">SUM(D11+D95)</f>
        <v>1898</v>
      </c>
      <c r="E5" s="894">
        <f t="shared" si="2"/>
        <v>49</v>
      </c>
      <c r="F5" s="894">
        <f t="shared" si="2"/>
        <v>101</v>
      </c>
      <c r="G5" s="894">
        <f t="shared" si="2"/>
        <v>170</v>
      </c>
      <c r="H5" s="386">
        <f t="shared" si="2"/>
        <v>174</v>
      </c>
      <c r="I5" s="387">
        <f t="shared" si="2"/>
        <v>189</v>
      </c>
      <c r="J5" s="314">
        <f t="shared" si="2"/>
        <v>305</v>
      </c>
      <c r="K5" s="314">
        <f t="shared" si="2"/>
        <v>230</v>
      </c>
      <c r="L5" s="314">
        <f t="shared" si="2"/>
        <v>206</v>
      </c>
      <c r="M5" s="313">
        <f t="shared" si="2"/>
        <v>193</v>
      </c>
      <c r="N5" s="315">
        <f t="shared" si="2"/>
        <v>90</v>
      </c>
      <c r="O5" s="313">
        <f t="shared" si="2"/>
        <v>65</v>
      </c>
      <c r="P5" s="313">
        <f t="shared" si="2"/>
        <v>18</v>
      </c>
      <c r="Q5" s="313">
        <f t="shared" si="2"/>
        <v>18</v>
      </c>
      <c r="R5" s="313">
        <f t="shared" si="2"/>
        <v>18</v>
      </c>
      <c r="S5" s="315">
        <f t="shared" si="2"/>
        <v>18</v>
      </c>
      <c r="T5" s="391">
        <f t="shared" si="2"/>
        <v>18</v>
      </c>
      <c r="U5" s="392">
        <f t="shared" si="2"/>
        <v>18</v>
      </c>
      <c r="V5" s="755">
        <f t="shared" si="2"/>
        <v>18</v>
      </c>
      <c r="W5" s="392"/>
      <c r="X5" s="393"/>
      <c r="Y5" s="831">
        <f t="shared" si="0"/>
        <v>1898</v>
      </c>
      <c r="Z5" s="831">
        <f t="shared" si="1"/>
        <v>0</v>
      </c>
    </row>
    <row r="6" spans="1:26" ht="15" customHeight="1" x14ac:dyDescent="0.2">
      <c r="A6" s="29"/>
      <c r="B6" s="29"/>
      <c r="C6" s="326" t="s">
        <v>155</v>
      </c>
      <c r="D6" s="385">
        <f t="shared" ref="D6:V6" si="3">SUM(D12+D96)</f>
        <v>623</v>
      </c>
      <c r="E6" s="894">
        <f t="shared" si="3"/>
        <v>41</v>
      </c>
      <c r="F6" s="894">
        <f t="shared" si="3"/>
        <v>45</v>
      </c>
      <c r="G6" s="894">
        <f t="shared" si="3"/>
        <v>69</v>
      </c>
      <c r="H6" s="386">
        <f t="shared" si="3"/>
        <v>69</v>
      </c>
      <c r="I6" s="387">
        <f t="shared" si="3"/>
        <v>98</v>
      </c>
      <c r="J6" s="314">
        <f t="shared" si="3"/>
        <v>79</v>
      </c>
      <c r="K6" s="314">
        <f t="shared" si="3"/>
        <v>67</v>
      </c>
      <c r="L6" s="314">
        <f t="shared" si="3"/>
        <v>70</v>
      </c>
      <c r="M6" s="313">
        <f t="shared" si="3"/>
        <v>60</v>
      </c>
      <c r="N6" s="315">
        <f t="shared" si="3"/>
        <v>17</v>
      </c>
      <c r="O6" s="313">
        <f t="shared" si="3"/>
        <v>8</v>
      </c>
      <c r="P6" s="313">
        <f t="shared" si="3"/>
        <v>0</v>
      </c>
      <c r="Q6" s="313">
        <f t="shared" si="3"/>
        <v>0</v>
      </c>
      <c r="R6" s="313">
        <f t="shared" si="3"/>
        <v>0</v>
      </c>
      <c r="S6" s="315">
        <f t="shared" si="3"/>
        <v>0</v>
      </c>
      <c r="T6" s="391">
        <f t="shared" si="3"/>
        <v>0</v>
      </c>
      <c r="U6" s="392">
        <f t="shared" si="3"/>
        <v>0</v>
      </c>
      <c r="V6" s="755">
        <f t="shared" si="3"/>
        <v>0</v>
      </c>
      <c r="W6" s="392"/>
      <c r="X6" s="393"/>
      <c r="Y6" s="831">
        <f t="shared" si="0"/>
        <v>623</v>
      </c>
      <c r="Z6" s="831">
        <f t="shared" si="1"/>
        <v>0</v>
      </c>
    </row>
    <row r="7" spans="1:26" ht="15" customHeight="1" x14ac:dyDescent="0.2">
      <c r="A7" s="29"/>
      <c r="B7" s="29"/>
      <c r="C7" s="32" t="s">
        <v>118</v>
      </c>
      <c r="D7" s="536">
        <f>SUM(D5:D6)</f>
        <v>2521</v>
      </c>
      <c r="E7" s="523">
        <f t="shared" ref="E7:V7" si="4">SUM(E5:E6)</f>
        <v>90</v>
      </c>
      <c r="F7" s="523">
        <f t="shared" si="4"/>
        <v>146</v>
      </c>
      <c r="G7" s="523">
        <f t="shared" si="4"/>
        <v>239</v>
      </c>
      <c r="H7" s="412">
        <f t="shared" si="4"/>
        <v>243</v>
      </c>
      <c r="I7" s="413">
        <f t="shared" si="4"/>
        <v>287</v>
      </c>
      <c r="J7" s="414">
        <f t="shared" si="4"/>
        <v>384</v>
      </c>
      <c r="K7" s="414">
        <f t="shared" si="4"/>
        <v>297</v>
      </c>
      <c r="L7" s="414">
        <f t="shared" si="4"/>
        <v>276</v>
      </c>
      <c r="M7" s="415">
        <f t="shared" si="4"/>
        <v>253</v>
      </c>
      <c r="N7" s="416">
        <f t="shared" si="4"/>
        <v>107</v>
      </c>
      <c r="O7" s="415">
        <f t="shared" si="4"/>
        <v>73</v>
      </c>
      <c r="P7" s="415">
        <f t="shared" si="4"/>
        <v>18</v>
      </c>
      <c r="Q7" s="415">
        <f t="shared" si="4"/>
        <v>18</v>
      </c>
      <c r="R7" s="415">
        <f t="shared" si="4"/>
        <v>18</v>
      </c>
      <c r="S7" s="416">
        <f t="shared" si="4"/>
        <v>18</v>
      </c>
      <c r="T7" s="404">
        <f t="shared" si="4"/>
        <v>18</v>
      </c>
      <c r="U7" s="405">
        <f t="shared" si="4"/>
        <v>18</v>
      </c>
      <c r="V7" s="756">
        <f t="shared" si="4"/>
        <v>18</v>
      </c>
      <c r="W7" s="405"/>
      <c r="X7" s="406"/>
      <c r="Y7" s="831">
        <f t="shared" si="0"/>
        <v>2521</v>
      </c>
      <c r="Z7" s="831">
        <f t="shared" si="1"/>
        <v>0</v>
      </c>
    </row>
    <row r="8" spans="1:26" ht="15" customHeight="1" x14ac:dyDescent="0.2">
      <c r="A8" s="29"/>
      <c r="B8" s="29"/>
      <c r="C8" s="20" t="s">
        <v>26</v>
      </c>
      <c r="D8" s="537"/>
      <c r="E8" s="259">
        <v>90</v>
      </c>
      <c r="F8" s="48">
        <f>SUM(E8+F7)</f>
        <v>236</v>
      </c>
      <c r="G8" s="48">
        <f t="shared" ref="G8:V8" si="5">SUM(F8+G7)</f>
        <v>475</v>
      </c>
      <c r="H8" s="260">
        <f t="shared" si="5"/>
        <v>718</v>
      </c>
      <c r="I8" s="261">
        <f t="shared" si="5"/>
        <v>1005</v>
      </c>
      <c r="J8" s="49">
        <f t="shared" si="5"/>
        <v>1389</v>
      </c>
      <c r="K8" s="49">
        <f t="shared" si="5"/>
        <v>1686</v>
      </c>
      <c r="L8" s="49">
        <f t="shared" si="5"/>
        <v>1962</v>
      </c>
      <c r="M8" s="158">
        <f t="shared" si="5"/>
        <v>2215</v>
      </c>
      <c r="N8" s="158">
        <f t="shared" si="5"/>
        <v>2322</v>
      </c>
      <c r="O8" s="197">
        <f t="shared" si="5"/>
        <v>2395</v>
      </c>
      <c r="P8" s="158">
        <f t="shared" si="5"/>
        <v>2413</v>
      </c>
      <c r="Q8" s="158">
        <f t="shared" si="5"/>
        <v>2431</v>
      </c>
      <c r="R8" s="158">
        <f t="shared" si="5"/>
        <v>2449</v>
      </c>
      <c r="S8" s="198">
        <f t="shared" si="5"/>
        <v>2467</v>
      </c>
      <c r="T8" s="614">
        <f t="shared" si="5"/>
        <v>2485</v>
      </c>
      <c r="U8" s="515">
        <f t="shared" si="5"/>
        <v>2503</v>
      </c>
      <c r="V8" s="757">
        <f t="shared" si="5"/>
        <v>2521</v>
      </c>
      <c r="W8" s="156"/>
      <c r="X8" s="157"/>
      <c r="Y8" s="831">
        <f t="shared" si="0"/>
        <v>31762</v>
      </c>
      <c r="Z8" s="831">
        <f t="shared" si="1"/>
        <v>31762</v>
      </c>
    </row>
    <row r="9" spans="1:26" ht="15" customHeight="1" x14ac:dyDescent="0.2">
      <c r="A9" s="29"/>
      <c r="B9" s="29"/>
      <c r="C9" s="20"/>
      <c r="D9" s="257"/>
      <c r="E9" s="38"/>
      <c r="F9" s="53"/>
      <c r="G9" s="53"/>
      <c r="H9" s="254"/>
      <c r="I9" s="258"/>
      <c r="J9" s="39"/>
      <c r="K9" s="39"/>
      <c r="L9" s="39"/>
      <c r="M9" s="41"/>
      <c r="N9" s="78"/>
      <c r="O9" s="41"/>
      <c r="P9" s="41"/>
      <c r="Q9" s="41"/>
      <c r="R9" s="41"/>
      <c r="S9" s="78"/>
      <c r="T9" s="116"/>
      <c r="U9" s="9"/>
      <c r="V9" s="428"/>
      <c r="W9" s="9"/>
      <c r="X9" s="10"/>
      <c r="Y9" s="831">
        <f t="shared" si="0"/>
        <v>0</v>
      </c>
      <c r="Z9" s="831">
        <f t="shared" si="1"/>
        <v>0</v>
      </c>
    </row>
    <row r="10" spans="1:26" s="276" customFormat="1" ht="13.5" customHeight="1" x14ac:dyDescent="0.2">
      <c r="A10" s="262"/>
      <c r="B10" s="263"/>
      <c r="C10" s="264" t="s">
        <v>108</v>
      </c>
      <c r="D10" s="265"/>
      <c r="E10" s="266"/>
      <c r="F10" s="522"/>
      <c r="G10" s="522"/>
      <c r="H10" s="267"/>
      <c r="I10" s="268"/>
      <c r="J10" s="269"/>
      <c r="K10" s="269"/>
      <c r="L10" s="269"/>
      <c r="M10" s="270"/>
      <c r="N10" s="270"/>
      <c r="O10" s="271"/>
      <c r="P10" s="270"/>
      <c r="Q10" s="270"/>
      <c r="R10" s="270"/>
      <c r="S10" s="272"/>
      <c r="T10" s="273"/>
      <c r="U10" s="274"/>
      <c r="V10" s="835"/>
      <c r="W10" s="274"/>
      <c r="X10" s="275"/>
      <c r="Y10" s="831">
        <f t="shared" si="0"/>
        <v>0</v>
      </c>
      <c r="Z10" s="831">
        <f t="shared" si="1"/>
        <v>0</v>
      </c>
    </row>
    <row r="11" spans="1:26" s="276" customFormat="1" ht="13.5" customHeight="1" x14ac:dyDescent="0.2">
      <c r="A11" s="30"/>
      <c r="B11" s="252"/>
      <c r="C11" s="326" t="s">
        <v>154</v>
      </c>
      <c r="D11" s="385">
        <f t="shared" ref="D11:V11" si="6">SUM(D24+D32+D28+D36+D59+D60+D61+D68+D72+D75+D89+D90+D92+D91+D56+D82+D78+D62+D48+D52+D40+D44+D86+D63)</f>
        <v>1206</v>
      </c>
      <c r="E11" s="932">
        <f t="shared" si="6"/>
        <v>12</v>
      </c>
      <c r="F11" s="313">
        <f t="shared" si="6"/>
        <v>21</v>
      </c>
      <c r="G11" s="313">
        <f t="shared" si="6"/>
        <v>99</v>
      </c>
      <c r="H11" s="314">
        <f t="shared" si="6"/>
        <v>125</v>
      </c>
      <c r="I11" s="314">
        <f t="shared" si="6"/>
        <v>152</v>
      </c>
      <c r="J11" s="610">
        <f t="shared" si="6"/>
        <v>257</v>
      </c>
      <c r="K11" s="314">
        <f t="shared" si="6"/>
        <v>185</v>
      </c>
      <c r="L11" s="314">
        <f t="shared" si="6"/>
        <v>117</v>
      </c>
      <c r="M11" s="313">
        <f t="shared" si="6"/>
        <v>105</v>
      </c>
      <c r="N11" s="315">
        <f t="shared" si="6"/>
        <v>37</v>
      </c>
      <c r="O11" s="932">
        <f t="shared" si="6"/>
        <v>12</v>
      </c>
      <c r="P11" s="313">
        <f t="shared" si="6"/>
        <v>12</v>
      </c>
      <c r="Q11" s="313">
        <f t="shared" si="6"/>
        <v>12</v>
      </c>
      <c r="R11" s="313">
        <f t="shared" si="6"/>
        <v>12</v>
      </c>
      <c r="S11" s="315">
        <f t="shared" si="6"/>
        <v>12</v>
      </c>
      <c r="T11" s="932">
        <f t="shared" si="6"/>
        <v>12</v>
      </c>
      <c r="U11" s="313">
        <f t="shared" si="6"/>
        <v>12</v>
      </c>
      <c r="V11" s="934">
        <f t="shared" si="6"/>
        <v>12</v>
      </c>
      <c r="W11" s="392"/>
      <c r="X11" s="393"/>
      <c r="Y11" s="831">
        <f t="shared" si="0"/>
        <v>1206</v>
      </c>
      <c r="Z11" s="831">
        <f t="shared" si="1"/>
        <v>0</v>
      </c>
    </row>
    <row r="12" spans="1:26" s="276" customFormat="1" ht="13.5" customHeight="1" x14ac:dyDescent="0.2">
      <c r="A12" s="30"/>
      <c r="B12" s="252"/>
      <c r="C12" s="326" t="s">
        <v>155</v>
      </c>
      <c r="D12" s="385">
        <f t="shared" ref="D12:V12" si="7">SUM(D18+D19+D21+D25+D29+D33+D37+D73+D57+D79+D83+D49+D53+D69+D41+D45+D87)</f>
        <v>467</v>
      </c>
      <c r="E12" s="1095">
        <f t="shared" si="7"/>
        <v>24</v>
      </c>
      <c r="F12" s="894">
        <f t="shared" si="7"/>
        <v>27</v>
      </c>
      <c r="G12" s="894">
        <f t="shared" si="7"/>
        <v>41</v>
      </c>
      <c r="H12" s="386">
        <f t="shared" si="7"/>
        <v>57</v>
      </c>
      <c r="I12" s="387">
        <f t="shared" si="7"/>
        <v>86</v>
      </c>
      <c r="J12" s="314">
        <f t="shared" si="7"/>
        <v>79</v>
      </c>
      <c r="K12" s="314">
        <f t="shared" si="7"/>
        <v>61</v>
      </c>
      <c r="L12" s="314">
        <f t="shared" si="7"/>
        <v>46</v>
      </c>
      <c r="M12" s="313">
        <f t="shared" si="7"/>
        <v>37</v>
      </c>
      <c r="N12" s="313">
        <f t="shared" si="7"/>
        <v>9</v>
      </c>
      <c r="O12" s="411">
        <f t="shared" si="7"/>
        <v>0</v>
      </c>
      <c r="P12" s="313">
        <f t="shared" si="7"/>
        <v>0</v>
      </c>
      <c r="Q12" s="313">
        <f t="shared" si="7"/>
        <v>0</v>
      </c>
      <c r="R12" s="313">
        <f t="shared" si="7"/>
        <v>0</v>
      </c>
      <c r="S12" s="315">
        <f t="shared" si="7"/>
        <v>0</v>
      </c>
      <c r="T12" s="391">
        <f t="shared" si="7"/>
        <v>0</v>
      </c>
      <c r="U12" s="392">
        <f t="shared" si="7"/>
        <v>0</v>
      </c>
      <c r="V12" s="755">
        <f t="shared" si="7"/>
        <v>0</v>
      </c>
      <c r="W12" s="392"/>
      <c r="X12" s="393"/>
      <c r="Y12" s="831">
        <f t="shared" si="0"/>
        <v>467</v>
      </c>
      <c r="Z12" s="831">
        <f t="shared" si="1"/>
        <v>0</v>
      </c>
    </row>
    <row r="13" spans="1:26" ht="15" customHeight="1" x14ac:dyDescent="0.2">
      <c r="A13" s="29"/>
      <c r="B13" s="29"/>
      <c r="C13" s="32" t="s">
        <v>118</v>
      </c>
      <c r="D13" s="536">
        <f>SUM(D11:D12)</f>
        <v>1673</v>
      </c>
      <c r="E13" s="1096">
        <f t="shared" ref="E13:V13" si="8">SUM(E11:E12)</f>
        <v>36</v>
      </c>
      <c r="F13" s="523">
        <f t="shared" si="8"/>
        <v>48</v>
      </c>
      <c r="G13" s="523">
        <f t="shared" si="8"/>
        <v>140</v>
      </c>
      <c r="H13" s="397">
        <f t="shared" si="8"/>
        <v>182</v>
      </c>
      <c r="I13" s="401">
        <f t="shared" si="8"/>
        <v>238</v>
      </c>
      <c r="J13" s="398">
        <f t="shared" si="8"/>
        <v>336</v>
      </c>
      <c r="K13" s="520">
        <f t="shared" si="8"/>
        <v>246</v>
      </c>
      <c r="L13" s="520">
        <f t="shared" si="8"/>
        <v>163</v>
      </c>
      <c r="M13" s="402">
        <f t="shared" si="8"/>
        <v>142</v>
      </c>
      <c r="N13" s="403">
        <f t="shared" si="8"/>
        <v>46</v>
      </c>
      <c r="O13" s="400">
        <f t="shared" si="8"/>
        <v>12</v>
      </c>
      <c r="P13" s="399">
        <f t="shared" si="8"/>
        <v>12</v>
      </c>
      <c r="Q13" s="399">
        <f t="shared" si="8"/>
        <v>12</v>
      </c>
      <c r="R13" s="399">
        <f t="shared" si="8"/>
        <v>12</v>
      </c>
      <c r="S13" s="403">
        <f t="shared" si="8"/>
        <v>12</v>
      </c>
      <c r="T13" s="404">
        <f t="shared" si="8"/>
        <v>12</v>
      </c>
      <c r="U13" s="405">
        <f t="shared" si="8"/>
        <v>12</v>
      </c>
      <c r="V13" s="756">
        <f t="shared" si="8"/>
        <v>12</v>
      </c>
      <c r="W13" s="405"/>
      <c r="X13" s="406"/>
      <c r="Y13" s="831">
        <f t="shared" si="0"/>
        <v>1673</v>
      </c>
      <c r="Z13" s="831">
        <f t="shared" si="1"/>
        <v>0</v>
      </c>
    </row>
    <row r="14" spans="1:26" ht="15" customHeight="1" x14ac:dyDescent="0.2">
      <c r="A14" s="29"/>
      <c r="B14" s="29"/>
      <c r="C14" s="20" t="s">
        <v>26</v>
      </c>
      <c r="D14" s="196"/>
      <c r="E14" s="38">
        <v>36</v>
      </c>
      <c r="F14" s="48">
        <f>SUM(E14+F13)</f>
        <v>84</v>
      </c>
      <c r="G14" s="48">
        <f>SUM(F14+G13)</f>
        <v>224</v>
      </c>
      <c r="H14" s="260">
        <f t="shared" ref="H14:V14" si="9">SUM(G14+H13)</f>
        <v>406</v>
      </c>
      <c r="I14" s="261">
        <f t="shared" si="9"/>
        <v>644</v>
      </c>
      <c r="J14" s="49">
        <f t="shared" si="9"/>
        <v>980</v>
      </c>
      <c r="K14" s="162">
        <f t="shared" si="9"/>
        <v>1226</v>
      </c>
      <c r="L14" s="162">
        <f t="shared" si="9"/>
        <v>1389</v>
      </c>
      <c r="M14" s="120">
        <f t="shared" si="9"/>
        <v>1531</v>
      </c>
      <c r="N14" s="198">
        <f t="shared" si="9"/>
        <v>1577</v>
      </c>
      <c r="O14" s="120">
        <f t="shared" si="9"/>
        <v>1589</v>
      </c>
      <c r="P14" s="120">
        <f t="shared" si="9"/>
        <v>1601</v>
      </c>
      <c r="Q14" s="120">
        <f t="shared" si="9"/>
        <v>1613</v>
      </c>
      <c r="R14" s="120">
        <f t="shared" si="9"/>
        <v>1625</v>
      </c>
      <c r="S14" s="198">
        <f t="shared" si="9"/>
        <v>1637</v>
      </c>
      <c r="T14" s="614">
        <f t="shared" si="9"/>
        <v>1649</v>
      </c>
      <c r="U14" s="515">
        <f t="shared" si="9"/>
        <v>1661</v>
      </c>
      <c r="V14" s="757">
        <f t="shared" si="9"/>
        <v>1673</v>
      </c>
      <c r="W14" s="9"/>
      <c r="X14" s="10"/>
      <c r="Y14" s="831">
        <f t="shared" si="0"/>
        <v>21145</v>
      </c>
      <c r="Z14" s="831">
        <f t="shared" si="1"/>
        <v>21145</v>
      </c>
    </row>
    <row r="15" spans="1:26" ht="15" customHeight="1" x14ac:dyDescent="0.2">
      <c r="A15" s="29"/>
      <c r="B15" s="29"/>
      <c r="C15" s="29"/>
      <c r="D15" s="90"/>
      <c r="E15" s="98"/>
      <c r="F15" s="71"/>
      <c r="G15" s="71"/>
      <c r="H15" s="278"/>
      <c r="I15" s="278"/>
      <c r="J15" s="91"/>
      <c r="K15" s="72"/>
      <c r="L15" s="72"/>
      <c r="N15" s="75"/>
      <c r="S15" s="75"/>
      <c r="T15" s="116"/>
      <c r="U15" s="9"/>
      <c r="V15" s="428"/>
      <c r="W15" s="9"/>
      <c r="X15" s="10"/>
      <c r="Y15" s="831">
        <f t="shared" si="0"/>
        <v>0</v>
      </c>
      <c r="Z15" s="831">
        <f t="shared" si="1"/>
        <v>0</v>
      </c>
    </row>
    <row r="16" spans="1:26" ht="15" customHeight="1" x14ac:dyDescent="0.2">
      <c r="A16" s="146"/>
      <c r="B16" s="146"/>
      <c r="C16" s="21" t="s">
        <v>186</v>
      </c>
      <c r="D16" s="202"/>
      <c r="E16" s="131"/>
      <c r="F16" s="125"/>
      <c r="G16" s="125"/>
      <c r="H16" s="384"/>
      <c r="I16" s="384"/>
      <c r="J16" s="216"/>
      <c r="K16" s="134"/>
      <c r="L16" s="134"/>
      <c r="M16" s="103"/>
      <c r="N16" s="141"/>
      <c r="O16" s="103"/>
      <c r="P16" s="103"/>
      <c r="Q16" s="103"/>
      <c r="R16" s="103"/>
      <c r="S16" s="141"/>
      <c r="T16" s="291"/>
      <c r="U16" s="136"/>
      <c r="V16" s="433"/>
      <c r="W16" s="136"/>
      <c r="X16" s="137"/>
      <c r="Y16" s="831">
        <f t="shared" si="0"/>
        <v>0</v>
      </c>
      <c r="Z16" s="831">
        <f t="shared" si="1"/>
        <v>0</v>
      </c>
    </row>
    <row r="17" spans="1:26" ht="15" customHeight="1" x14ac:dyDescent="0.2">
      <c r="A17" s="59"/>
      <c r="B17" s="59"/>
      <c r="C17" s="60"/>
      <c r="D17" s="332"/>
      <c r="E17" s="225"/>
      <c r="F17" s="53"/>
      <c r="G17" s="53"/>
      <c r="H17" s="279"/>
      <c r="I17" s="279"/>
      <c r="J17" s="215"/>
      <c r="K17" s="72"/>
      <c r="L17" s="72"/>
      <c r="N17" s="77"/>
      <c r="S17" s="77"/>
      <c r="T17" s="116"/>
      <c r="U17" s="9"/>
      <c r="V17" s="428"/>
      <c r="W17" s="9"/>
      <c r="X17" s="10"/>
      <c r="Y17" s="831">
        <f t="shared" si="0"/>
        <v>0</v>
      </c>
      <c r="Z17" s="831">
        <f t="shared" si="1"/>
        <v>0</v>
      </c>
    </row>
    <row r="18" spans="1:26" ht="15" customHeight="1" x14ac:dyDescent="0.2">
      <c r="A18" s="29"/>
      <c r="B18" s="29" t="s">
        <v>0</v>
      </c>
      <c r="C18" s="29" t="s">
        <v>188</v>
      </c>
      <c r="D18" s="90">
        <v>2</v>
      </c>
      <c r="E18" s="218">
        <v>2</v>
      </c>
      <c r="F18" s="71"/>
      <c r="G18" s="71"/>
      <c r="H18" s="278"/>
      <c r="I18" s="278"/>
      <c r="J18" s="91"/>
      <c r="K18" s="72"/>
      <c r="L18" s="72"/>
      <c r="N18" s="75"/>
      <c r="S18" s="75"/>
      <c r="T18" s="116"/>
      <c r="U18" s="9"/>
      <c r="V18" s="428"/>
      <c r="W18" s="9"/>
      <c r="X18" s="10"/>
      <c r="Y18" s="831">
        <f t="shared" si="0"/>
        <v>2</v>
      </c>
      <c r="Z18" s="831">
        <f t="shared" si="1"/>
        <v>0</v>
      </c>
    </row>
    <row r="19" spans="1:26" ht="15" customHeight="1" x14ac:dyDescent="0.2">
      <c r="A19" s="29" t="s">
        <v>111</v>
      </c>
      <c r="B19" s="29" t="s">
        <v>110</v>
      </c>
      <c r="C19" s="84" t="s">
        <v>180</v>
      </c>
      <c r="D19" s="90">
        <v>22</v>
      </c>
      <c r="E19" s="218">
        <v>22</v>
      </c>
      <c r="F19" s="71"/>
      <c r="G19" s="71"/>
      <c r="H19" s="278"/>
      <c r="I19" s="278"/>
      <c r="J19" s="91"/>
      <c r="K19" s="72"/>
      <c r="L19" s="72"/>
      <c r="N19" s="75"/>
      <c r="S19" s="75"/>
      <c r="T19" s="116"/>
      <c r="U19" s="9"/>
      <c r="V19" s="428"/>
      <c r="W19" s="9"/>
      <c r="X19" s="10"/>
      <c r="Y19" s="831">
        <f t="shared" si="0"/>
        <v>22</v>
      </c>
      <c r="Z19" s="831">
        <f t="shared" si="1"/>
        <v>0</v>
      </c>
    </row>
    <row r="20" spans="1:26" ht="15" customHeight="1" x14ac:dyDescent="0.2">
      <c r="A20" s="29"/>
      <c r="B20" s="29"/>
      <c r="C20" s="20"/>
      <c r="D20" s="196"/>
      <c r="E20" s="280"/>
      <c r="F20" s="53"/>
      <c r="G20" s="53"/>
      <c r="H20" s="279"/>
      <c r="I20" s="279"/>
      <c r="J20" s="91"/>
      <c r="K20" s="72"/>
      <c r="L20" s="72"/>
      <c r="N20" s="75"/>
      <c r="S20" s="75"/>
      <c r="T20" s="116"/>
      <c r="U20" s="9"/>
      <c r="V20" s="428"/>
      <c r="W20" s="9"/>
      <c r="X20" s="10"/>
      <c r="Y20" s="831">
        <f t="shared" si="0"/>
        <v>0</v>
      </c>
      <c r="Z20" s="831">
        <f t="shared" si="1"/>
        <v>0</v>
      </c>
    </row>
    <row r="21" spans="1:26" ht="15" customHeight="1" x14ac:dyDescent="0.2">
      <c r="A21" s="29"/>
      <c r="B21" s="29" t="s">
        <v>101</v>
      </c>
      <c r="C21" s="20" t="s">
        <v>235</v>
      </c>
      <c r="D21" s="196">
        <v>27</v>
      </c>
      <c r="E21" s="218"/>
      <c r="F21" s="38">
        <v>27</v>
      </c>
      <c r="G21" s="71"/>
      <c r="H21" s="278"/>
      <c r="I21" s="278"/>
      <c r="J21" s="91"/>
      <c r="K21" s="72"/>
      <c r="L21" s="72"/>
      <c r="N21" s="75"/>
      <c r="S21" s="75"/>
      <c r="T21" s="116"/>
      <c r="U21" s="9"/>
      <c r="V21" s="428"/>
      <c r="W21" s="9"/>
      <c r="X21" s="10"/>
      <c r="Y21" s="831">
        <f t="shared" si="0"/>
        <v>27</v>
      </c>
      <c r="Z21" s="831">
        <f t="shared" si="1"/>
        <v>0</v>
      </c>
    </row>
    <row r="22" spans="1:26" ht="15" customHeight="1" x14ac:dyDescent="0.2">
      <c r="A22" s="59"/>
      <c r="B22" s="59"/>
      <c r="C22" s="59"/>
      <c r="D22" s="208"/>
      <c r="E22" s="64"/>
      <c r="F22" s="71"/>
      <c r="G22" s="71"/>
      <c r="H22" s="278"/>
      <c r="I22" s="278"/>
      <c r="J22" s="215"/>
      <c r="K22" s="72"/>
      <c r="L22" s="72"/>
      <c r="N22" s="77"/>
      <c r="S22" s="77"/>
      <c r="T22" s="116"/>
      <c r="U22" s="9"/>
      <c r="V22" s="428"/>
      <c r="W22" s="9"/>
      <c r="X22" s="10"/>
      <c r="Y22" s="831">
        <f t="shared" si="0"/>
        <v>0</v>
      </c>
      <c r="Z22" s="831">
        <f t="shared" si="1"/>
        <v>0</v>
      </c>
    </row>
    <row r="23" spans="1:26" s="66" customFormat="1" ht="15" customHeight="1" x14ac:dyDescent="0.2">
      <c r="A23" s="29"/>
      <c r="B23" s="29" t="s">
        <v>115</v>
      </c>
      <c r="C23" s="20" t="s">
        <v>181</v>
      </c>
      <c r="D23" s="196">
        <v>112</v>
      </c>
      <c r="E23" s="280"/>
      <c r="F23" s="38">
        <f>SUM(F24:F25)</f>
        <v>13</v>
      </c>
      <c r="G23" s="38">
        <f t="shared" ref="G23:H23" si="10">SUM(G24:G25)</f>
        <v>45</v>
      </c>
      <c r="H23" s="254">
        <f t="shared" si="10"/>
        <v>54</v>
      </c>
      <c r="I23" s="254"/>
      <c r="J23" s="220"/>
      <c r="K23" s="54"/>
      <c r="L23" s="54"/>
      <c r="M23" s="55"/>
      <c r="N23" s="43"/>
      <c r="O23" s="41"/>
      <c r="P23" s="41"/>
      <c r="Q23" s="41"/>
      <c r="R23" s="41"/>
      <c r="S23" s="78"/>
      <c r="T23" s="327"/>
      <c r="U23" s="67"/>
      <c r="V23" s="836"/>
      <c r="W23" s="67"/>
      <c r="X23" s="328"/>
      <c r="Y23" s="831">
        <f t="shared" si="0"/>
        <v>112</v>
      </c>
      <c r="Z23" s="831">
        <f t="shared" si="1"/>
        <v>0</v>
      </c>
    </row>
    <row r="24" spans="1:26" ht="15" customHeight="1" x14ac:dyDescent="0.2">
      <c r="A24" s="59"/>
      <c r="B24" s="93"/>
      <c r="C24" s="329" t="s">
        <v>182</v>
      </c>
      <c r="D24" s="208">
        <v>73</v>
      </c>
      <c r="E24" s="71"/>
      <c r="F24" s="69">
        <v>13</v>
      </c>
      <c r="G24" s="69">
        <v>24</v>
      </c>
      <c r="H24" s="278">
        <v>36</v>
      </c>
      <c r="I24" s="278"/>
      <c r="J24" s="215"/>
      <c r="K24" s="72"/>
      <c r="L24" s="72"/>
      <c r="N24" s="77"/>
      <c r="O24" s="76"/>
      <c r="P24" s="76"/>
      <c r="Q24" s="76"/>
      <c r="R24" s="76"/>
      <c r="S24" s="77"/>
      <c r="T24" s="116"/>
      <c r="U24" s="9"/>
      <c r="V24" s="428"/>
      <c r="W24" s="9"/>
      <c r="X24" s="10"/>
      <c r="Y24" s="831">
        <f t="shared" si="0"/>
        <v>73</v>
      </c>
      <c r="Z24" s="831">
        <f t="shared" si="1"/>
        <v>0</v>
      </c>
    </row>
    <row r="25" spans="1:26" ht="15" customHeight="1" x14ac:dyDescent="0.2">
      <c r="A25" s="59"/>
      <c r="B25" s="93"/>
      <c r="C25" s="329" t="s">
        <v>183</v>
      </c>
      <c r="D25" s="208">
        <v>39</v>
      </c>
      <c r="E25" s="71"/>
      <c r="F25" s="69">
        <v>0</v>
      </c>
      <c r="G25" s="69">
        <v>21</v>
      </c>
      <c r="H25" s="278">
        <v>18</v>
      </c>
      <c r="I25" s="278"/>
      <c r="J25" s="215"/>
      <c r="K25" s="72"/>
      <c r="L25" s="72"/>
      <c r="N25" s="77"/>
      <c r="O25" s="76"/>
      <c r="P25" s="76"/>
      <c r="Q25" s="76"/>
      <c r="R25" s="76"/>
      <c r="S25" s="77"/>
      <c r="T25" s="116"/>
      <c r="U25" s="9"/>
      <c r="V25" s="428"/>
      <c r="W25" s="9"/>
      <c r="X25" s="10"/>
      <c r="Y25" s="831">
        <f t="shared" si="0"/>
        <v>39</v>
      </c>
      <c r="Z25" s="831">
        <f t="shared" si="1"/>
        <v>0</v>
      </c>
    </row>
    <row r="26" spans="1:26" ht="15" customHeight="1" x14ac:dyDescent="0.2">
      <c r="A26" s="29"/>
      <c r="B26" s="93"/>
      <c r="C26" s="20"/>
      <c r="D26" s="90"/>
      <c r="E26" s="71"/>
      <c r="F26" s="71"/>
      <c r="G26" s="71"/>
      <c r="H26" s="278"/>
      <c r="I26" s="278"/>
      <c r="J26" s="91"/>
      <c r="K26" s="72"/>
      <c r="L26" s="72"/>
      <c r="N26" s="77"/>
      <c r="O26" s="76"/>
      <c r="P26" s="76"/>
      <c r="Q26" s="76"/>
      <c r="R26" s="76"/>
      <c r="S26" s="77"/>
      <c r="T26" s="116"/>
      <c r="U26" s="9"/>
      <c r="V26" s="428"/>
      <c r="W26" s="9"/>
      <c r="X26" s="10"/>
      <c r="Y26" s="831">
        <f t="shared" si="0"/>
        <v>0</v>
      </c>
      <c r="Z26" s="831">
        <f t="shared" si="1"/>
        <v>0</v>
      </c>
    </row>
    <row r="27" spans="1:26" s="66" customFormat="1" ht="15" customHeight="1" x14ac:dyDescent="0.2">
      <c r="A27" s="29" t="s">
        <v>297</v>
      </c>
      <c r="B27" s="84" t="s">
        <v>120</v>
      </c>
      <c r="C27" s="20" t="s">
        <v>307</v>
      </c>
      <c r="D27" s="196">
        <v>169</v>
      </c>
      <c r="E27" s="97"/>
      <c r="F27" s="97"/>
      <c r="G27" s="38">
        <f>SUM(G28:G29)</f>
        <v>74</v>
      </c>
      <c r="H27" s="260">
        <f>SUM(H28:H29)</f>
        <v>95</v>
      </c>
      <c r="I27" s="258"/>
      <c r="J27" s="220"/>
      <c r="K27" s="54"/>
      <c r="L27" s="54"/>
      <c r="M27" s="55"/>
      <c r="N27" s="43"/>
      <c r="O27" s="55"/>
      <c r="P27" s="55"/>
      <c r="Q27" s="55"/>
      <c r="R27" s="55"/>
      <c r="S27" s="78"/>
      <c r="T27" s="327"/>
      <c r="U27" s="67"/>
      <c r="V27" s="836"/>
      <c r="W27" s="67"/>
      <c r="X27" s="328"/>
      <c r="Y27" s="831">
        <f t="shared" si="0"/>
        <v>169</v>
      </c>
      <c r="Z27" s="831">
        <f t="shared" si="1"/>
        <v>0</v>
      </c>
    </row>
    <row r="28" spans="1:26" ht="15" customHeight="1" x14ac:dyDescent="0.2">
      <c r="A28" s="59"/>
      <c r="B28" s="84"/>
      <c r="C28" s="29" t="s">
        <v>184</v>
      </c>
      <c r="D28" s="208">
        <v>110</v>
      </c>
      <c r="E28" s="5"/>
      <c r="F28" s="5"/>
      <c r="G28" s="69">
        <v>54</v>
      </c>
      <c r="H28" s="778">
        <v>56</v>
      </c>
      <c r="I28" s="287"/>
      <c r="J28" s="215"/>
      <c r="K28" s="72"/>
      <c r="L28" s="72"/>
      <c r="N28" s="77"/>
      <c r="S28" s="77"/>
      <c r="T28" s="116"/>
      <c r="U28" s="9"/>
      <c r="V28" s="428"/>
      <c r="W28" s="9"/>
      <c r="X28" s="10"/>
      <c r="Y28" s="831">
        <f t="shared" si="0"/>
        <v>110</v>
      </c>
      <c r="Z28" s="831">
        <f t="shared" si="1"/>
        <v>0</v>
      </c>
    </row>
    <row r="29" spans="1:26" ht="15" customHeight="1" x14ac:dyDescent="0.2">
      <c r="A29" s="59"/>
      <c r="B29" s="84"/>
      <c r="C29" s="29" t="s">
        <v>185</v>
      </c>
      <c r="D29" s="208">
        <v>59</v>
      </c>
      <c r="E29" s="5"/>
      <c r="F29" s="5"/>
      <c r="G29" s="69">
        <v>20</v>
      </c>
      <c r="H29" s="778">
        <v>39</v>
      </c>
      <c r="I29" s="287"/>
      <c r="J29" s="215"/>
      <c r="K29" s="72"/>
      <c r="L29" s="72"/>
      <c r="N29" s="77"/>
      <c r="S29" s="77"/>
      <c r="T29" s="116"/>
      <c r="U29" s="9"/>
      <c r="V29" s="428"/>
      <c r="W29" s="9"/>
      <c r="X29" s="10"/>
      <c r="Y29" s="831">
        <f t="shared" si="0"/>
        <v>59</v>
      </c>
      <c r="Z29" s="831">
        <f t="shared" si="1"/>
        <v>0</v>
      </c>
    </row>
    <row r="30" spans="1:26" ht="15" customHeight="1" x14ac:dyDescent="0.2">
      <c r="A30" s="330"/>
      <c r="B30" s="59"/>
      <c r="C30" s="93"/>
      <c r="D30" s="208"/>
      <c r="E30" s="5"/>
      <c r="F30" s="5"/>
      <c r="G30" s="71"/>
      <c r="H30" s="277"/>
      <c r="I30" s="287"/>
      <c r="J30" s="215"/>
      <c r="K30" s="72"/>
      <c r="L30" s="72"/>
      <c r="N30" s="77"/>
      <c r="S30" s="77"/>
      <c r="T30" s="116"/>
      <c r="U30" s="9"/>
      <c r="V30" s="428"/>
      <c r="W30" s="9"/>
      <c r="X30" s="10"/>
      <c r="Y30" s="831">
        <f t="shared" si="0"/>
        <v>0</v>
      </c>
      <c r="Z30" s="831">
        <f t="shared" si="1"/>
        <v>0</v>
      </c>
    </row>
    <row r="31" spans="1:26" ht="15" customHeight="1" x14ac:dyDescent="0.2">
      <c r="A31" s="303" t="s">
        <v>218</v>
      </c>
      <c r="B31" s="59" t="s">
        <v>299</v>
      </c>
      <c r="C31" s="305" t="s">
        <v>298</v>
      </c>
      <c r="D31" s="196">
        <v>165</v>
      </c>
      <c r="E31" s="5"/>
      <c r="F31" s="5"/>
      <c r="G31" s="71"/>
      <c r="H31" s="254"/>
      <c r="I31" s="72"/>
      <c r="J31" s="849">
        <f>SUM(J32:J33)</f>
        <v>42</v>
      </c>
      <c r="K31" s="254">
        <f>SUM(K32:K33)</f>
        <v>42</v>
      </c>
      <c r="L31" s="39">
        <f>SUM(L32:L33)</f>
        <v>41</v>
      </c>
      <c r="M31" s="97">
        <f>SUM(M32:M33)</f>
        <v>40</v>
      </c>
      <c r="N31" s="77"/>
      <c r="S31" s="77"/>
      <c r="T31" s="116"/>
      <c r="U31" s="9"/>
      <c r="V31" s="428"/>
      <c r="W31" s="9"/>
      <c r="X31" s="10"/>
      <c r="Y31" s="831">
        <f t="shared" si="0"/>
        <v>165</v>
      </c>
      <c r="Z31" s="831">
        <f t="shared" si="1"/>
        <v>0</v>
      </c>
    </row>
    <row r="32" spans="1:26" ht="15" customHeight="1" x14ac:dyDescent="0.2">
      <c r="A32" s="330"/>
      <c r="B32" s="59"/>
      <c r="C32" s="84" t="s">
        <v>301</v>
      </c>
      <c r="D32" s="783">
        <f>SUM(D31-D33)</f>
        <v>106</v>
      </c>
      <c r="E32" s="5"/>
      <c r="F32" s="5"/>
      <c r="G32" s="71"/>
      <c r="H32" s="277"/>
      <c r="I32" s="72"/>
      <c r="J32" s="850">
        <v>27</v>
      </c>
      <c r="K32" s="65">
        <v>27</v>
      </c>
      <c r="L32" s="72">
        <v>26</v>
      </c>
      <c r="M32" s="5">
        <v>26</v>
      </c>
      <c r="N32" s="77"/>
      <c r="S32" s="77"/>
      <c r="T32" s="116"/>
      <c r="U32" s="9"/>
      <c r="V32" s="428"/>
      <c r="W32" s="9"/>
      <c r="X32" s="10"/>
      <c r="Y32" s="831">
        <f t="shared" si="0"/>
        <v>106</v>
      </c>
      <c r="Z32" s="831">
        <f t="shared" si="1"/>
        <v>0</v>
      </c>
    </row>
    <row r="33" spans="1:26" ht="15" customHeight="1" x14ac:dyDescent="0.2">
      <c r="A33" s="330"/>
      <c r="B33" s="59"/>
      <c r="C33" s="84" t="s">
        <v>300</v>
      </c>
      <c r="D33" s="783">
        <v>59</v>
      </c>
      <c r="E33" s="5"/>
      <c r="F33" s="5"/>
      <c r="G33" s="71"/>
      <c r="H33" s="277"/>
      <c r="I33" s="72"/>
      <c r="J33" s="850">
        <v>15</v>
      </c>
      <c r="K33" s="65">
        <v>15</v>
      </c>
      <c r="L33" s="72">
        <v>15</v>
      </c>
      <c r="M33" s="5">
        <v>14</v>
      </c>
      <c r="N33" s="77"/>
      <c r="S33" s="77"/>
      <c r="T33" s="116"/>
      <c r="U33" s="9"/>
      <c r="V33" s="428"/>
      <c r="W33" s="9"/>
      <c r="X33" s="10"/>
      <c r="Y33" s="831">
        <f t="shared" si="0"/>
        <v>59</v>
      </c>
      <c r="Z33" s="831">
        <f t="shared" si="1"/>
        <v>0</v>
      </c>
    </row>
    <row r="34" spans="1:26" ht="15" customHeight="1" x14ac:dyDescent="0.2">
      <c r="A34" s="330"/>
      <c r="B34" s="59"/>
      <c r="C34" s="93"/>
      <c r="D34" s="208"/>
      <c r="E34" s="5"/>
      <c r="F34" s="5"/>
      <c r="G34" s="71"/>
      <c r="H34" s="277"/>
      <c r="I34" s="287"/>
      <c r="J34" s="215"/>
      <c r="K34" s="72"/>
      <c r="L34" s="72"/>
      <c r="M34" s="5"/>
      <c r="N34" s="77"/>
      <c r="S34" s="77"/>
      <c r="T34" s="116"/>
      <c r="U34" s="9"/>
      <c r="V34" s="428"/>
      <c r="W34" s="9"/>
      <c r="X34" s="10"/>
      <c r="Y34" s="831">
        <f t="shared" si="0"/>
        <v>0</v>
      </c>
      <c r="Z34" s="831">
        <f t="shared" si="1"/>
        <v>0</v>
      </c>
    </row>
    <row r="35" spans="1:26" ht="15" customHeight="1" x14ac:dyDescent="0.2">
      <c r="A35" s="330" t="s">
        <v>97</v>
      </c>
      <c r="B35" s="59" t="s">
        <v>405</v>
      </c>
      <c r="C35" s="331" t="s">
        <v>493</v>
      </c>
      <c r="D35" s="196">
        <v>190</v>
      </c>
      <c r="E35" s="280"/>
      <c r="F35" s="53"/>
      <c r="G35" s="53"/>
      <c r="H35" s="72"/>
      <c r="I35" s="258">
        <f>SUM(I36:I37)</f>
        <v>40</v>
      </c>
      <c r="J35" s="279">
        <f t="shared" ref="J35:M35" si="11">SUM(J36:J37)</f>
        <v>40</v>
      </c>
      <c r="K35" s="279">
        <f t="shared" si="11"/>
        <v>40</v>
      </c>
      <c r="L35" s="279">
        <f t="shared" si="11"/>
        <v>40</v>
      </c>
      <c r="M35" s="97">
        <f t="shared" si="11"/>
        <v>30</v>
      </c>
      <c r="N35" s="77"/>
      <c r="O35" s="119"/>
      <c r="S35" s="75"/>
      <c r="T35" s="116"/>
      <c r="U35" s="9"/>
      <c r="V35" s="428"/>
      <c r="W35" s="9"/>
      <c r="X35" s="10"/>
      <c r="Y35" s="831">
        <f t="shared" si="0"/>
        <v>190</v>
      </c>
      <c r="Z35" s="831">
        <f t="shared" si="1"/>
        <v>0</v>
      </c>
    </row>
    <row r="36" spans="1:26" ht="15" customHeight="1" x14ac:dyDescent="0.2">
      <c r="A36" s="330"/>
      <c r="B36" s="895" t="s">
        <v>404</v>
      </c>
      <c r="C36" s="304" t="s">
        <v>189</v>
      </c>
      <c r="D36" s="90">
        <v>142</v>
      </c>
      <c r="E36" s="98"/>
      <c r="F36" s="71"/>
      <c r="G36" s="71"/>
      <c r="H36" s="72"/>
      <c r="I36" s="278">
        <v>30</v>
      </c>
      <c r="J36" s="91">
        <v>30</v>
      </c>
      <c r="K36" s="72">
        <v>30</v>
      </c>
      <c r="L36" s="72">
        <v>30</v>
      </c>
      <c r="M36" s="74">
        <v>22</v>
      </c>
      <c r="N36" s="77"/>
      <c r="O36" s="119"/>
      <c r="S36" s="75"/>
      <c r="T36" s="116"/>
      <c r="U36" s="9"/>
      <c r="V36" s="428"/>
      <c r="W36" s="9"/>
      <c r="X36" s="10"/>
      <c r="Y36" s="831">
        <f t="shared" si="0"/>
        <v>142</v>
      </c>
      <c r="Z36" s="831">
        <f t="shared" si="1"/>
        <v>0</v>
      </c>
    </row>
    <row r="37" spans="1:26" s="105" customFormat="1" ht="15" customHeight="1" x14ac:dyDescent="0.2">
      <c r="A37" s="774"/>
      <c r="B37" s="775"/>
      <c r="C37" s="776" t="s">
        <v>190</v>
      </c>
      <c r="D37" s="513">
        <v>48</v>
      </c>
      <c r="E37" s="777"/>
      <c r="F37" s="112"/>
      <c r="G37" s="112"/>
      <c r="H37" s="207"/>
      <c r="I37" s="333">
        <v>10</v>
      </c>
      <c r="J37" s="213">
        <v>10</v>
      </c>
      <c r="K37" s="207">
        <v>10</v>
      </c>
      <c r="L37" s="207">
        <v>10</v>
      </c>
      <c r="M37" s="119">
        <v>8</v>
      </c>
      <c r="N37" s="123"/>
      <c r="O37" s="119"/>
      <c r="P37" s="119"/>
      <c r="Q37" s="119"/>
      <c r="R37" s="119"/>
      <c r="S37" s="214"/>
      <c r="T37" s="779"/>
      <c r="U37" s="156"/>
      <c r="V37" s="434"/>
      <c r="W37" s="156"/>
      <c r="X37" s="157"/>
      <c r="Y37" s="831">
        <f t="shared" si="0"/>
        <v>48</v>
      </c>
      <c r="Z37" s="831">
        <f t="shared" si="1"/>
        <v>0</v>
      </c>
    </row>
    <row r="38" spans="1:26" s="105" customFormat="1" ht="15" customHeight="1" x14ac:dyDescent="0.2">
      <c r="A38" s="774"/>
      <c r="B38" s="775"/>
      <c r="C38" s="942"/>
      <c r="D38" s="783"/>
      <c r="E38" s="51"/>
      <c r="F38" s="112"/>
      <c r="G38" s="112"/>
      <c r="H38" s="207"/>
      <c r="I38" s="333"/>
      <c r="J38" s="155"/>
      <c r="K38" s="207"/>
      <c r="L38" s="207"/>
      <c r="M38" s="119"/>
      <c r="N38" s="123"/>
      <c r="O38" s="119"/>
      <c r="P38" s="119"/>
      <c r="Q38" s="119"/>
      <c r="R38" s="119"/>
      <c r="S38" s="123"/>
      <c r="T38" s="779"/>
      <c r="U38" s="156"/>
      <c r="V38" s="434"/>
      <c r="W38" s="156"/>
      <c r="X38" s="157"/>
      <c r="Y38" s="831">
        <f t="shared" si="0"/>
        <v>0</v>
      </c>
      <c r="Z38" s="831">
        <f t="shared" si="1"/>
        <v>0</v>
      </c>
    </row>
    <row r="39" spans="1:26" s="66" customFormat="1" ht="15" customHeight="1" x14ac:dyDescent="0.2">
      <c r="A39" s="59" t="s">
        <v>470</v>
      </c>
      <c r="B39" s="29" t="s">
        <v>303</v>
      </c>
      <c r="C39" s="305" t="s">
        <v>594</v>
      </c>
      <c r="D39" s="332">
        <v>135</v>
      </c>
      <c r="E39" s="57"/>
      <c r="F39" s="53"/>
      <c r="G39" s="53"/>
      <c r="H39" s="279"/>
      <c r="I39" s="62">
        <v>46</v>
      </c>
      <c r="J39" s="39">
        <v>46</v>
      </c>
      <c r="K39" s="1104">
        <f>SUM(K40:K41)</f>
        <v>43</v>
      </c>
      <c r="L39" s="1105"/>
      <c r="M39" s="119"/>
      <c r="N39" s="43"/>
      <c r="O39" s="41"/>
      <c r="P39" s="41"/>
      <c r="Q39" s="41"/>
      <c r="R39" s="41"/>
      <c r="S39" s="43"/>
      <c r="T39" s="327"/>
      <c r="U39" s="67"/>
      <c r="V39" s="836"/>
      <c r="W39" s="67"/>
      <c r="X39" s="328"/>
      <c r="Y39" s="831">
        <f t="shared" si="0"/>
        <v>135</v>
      </c>
      <c r="Z39" s="831">
        <f t="shared" si="1"/>
        <v>0</v>
      </c>
    </row>
    <row r="40" spans="1:26" s="66" customFormat="1" ht="15" customHeight="1" x14ac:dyDescent="0.2">
      <c r="A40" s="59"/>
      <c r="B40" s="59"/>
      <c r="C40" s="84" t="s">
        <v>441</v>
      </c>
      <c r="D40" s="208">
        <v>88</v>
      </c>
      <c r="E40" s="57"/>
      <c r="F40" s="53"/>
      <c r="G40" s="53"/>
      <c r="H40" s="279"/>
      <c r="I40" s="70">
        <v>30</v>
      </c>
      <c r="J40" s="65">
        <v>30</v>
      </c>
      <c r="K40" s="1106">
        <v>28</v>
      </c>
      <c r="L40" s="1105"/>
      <c r="M40" s="119"/>
      <c r="N40" s="43"/>
      <c r="O40" s="41"/>
      <c r="P40" s="41"/>
      <c r="Q40" s="41"/>
      <c r="R40" s="41"/>
      <c r="S40" s="43"/>
      <c r="T40" s="327"/>
      <c r="U40" s="67"/>
      <c r="V40" s="836"/>
      <c r="W40" s="67"/>
      <c r="X40" s="328"/>
      <c r="Y40" s="831">
        <f t="shared" si="0"/>
        <v>88</v>
      </c>
      <c r="Z40" s="831">
        <f t="shared" si="1"/>
        <v>0</v>
      </c>
    </row>
    <row r="41" spans="1:26" s="66" customFormat="1" ht="15" customHeight="1" x14ac:dyDescent="0.2">
      <c r="A41" s="59"/>
      <c r="B41" s="60"/>
      <c r="C41" s="84" t="s">
        <v>442</v>
      </c>
      <c r="D41" s="208">
        <v>47</v>
      </c>
      <c r="E41" s="57"/>
      <c r="F41" s="53"/>
      <c r="G41" s="53"/>
      <c r="H41" s="279"/>
      <c r="I41" s="70">
        <v>16</v>
      </c>
      <c r="J41" s="65">
        <v>16</v>
      </c>
      <c r="K41" s="1107">
        <v>15</v>
      </c>
      <c r="L41" s="1105"/>
      <c r="M41" s="119"/>
      <c r="N41" s="43"/>
      <c r="O41" s="41"/>
      <c r="P41" s="41"/>
      <c r="Q41" s="41"/>
      <c r="R41" s="41"/>
      <c r="S41" s="43"/>
      <c r="T41" s="327"/>
      <c r="U41" s="67"/>
      <c r="V41" s="836"/>
      <c r="W41" s="67"/>
      <c r="X41" s="328"/>
      <c r="Y41" s="831">
        <f t="shared" si="0"/>
        <v>47</v>
      </c>
      <c r="Z41" s="831">
        <f t="shared" si="1"/>
        <v>0</v>
      </c>
    </row>
    <row r="42" spans="1:26" s="105" customFormat="1" ht="15" customHeight="1" x14ac:dyDescent="0.2">
      <c r="A42" s="942"/>
      <c r="B42" s="775"/>
      <c r="C42" s="942"/>
      <c r="D42" s="783"/>
      <c r="E42" s="51"/>
      <c r="F42" s="112"/>
      <c r="G42" s="112"/>
      <c r="H42" s="207"/>
      <c r="I42" s="333"/>
      <c r="J42" s="155"/>
      <c r="K42" s="207"/>
      <c r="L42" s="207"/>
      <c r="M42" s="119"/>
      <c r="N42" s="123"/>
      <c r="O42" s="119"/>
      <c r="P42" s="119"/>
      <c r="Q42" s="119"/>
      <c r="R42" s="119"/>
      <c r="S42" s="123"/>
      <c r="T42" s="779"/>
      <c r="U42" s="156"/>
      <c r="V42" s="434"/>
      <c r="W42" s="156"/>
      <c r="X42" s="157"/>
      <c r="Y42" s="831">
        <f t="shared" si="0"/>
        <v>0</v>
      </c>
      <c r="Z42" s="831">
        <f t="shared" si="1"/>
        <v>0</v>
      </c>
    </row>
    <row r="43" spans="1:26" s="66" customFormat="1" ht="15" customHeight="1" x14ac:dyDescent="0.2">
      <c r="A43" s="59" t="s">
        <v>378</v>
      </c>
      <c r="B43" s="59" t="s">
        <v>407</v>
      </c>
      <c r="C43" s="84" t="s">
        <v>595</v>
      </c>
      <c r="D43" s="332">
        <f>SUM(D44:D45)</f>
        <v>53</v>
      </c>
      <c r="E43" s="57"/>
      <c r="F43" s="53"/>
      <c r="G43" s="53"/>
      <c r="H43" s="279"/>
      <c r="I43" s="62">
        <f>SUM(I44:I45)</f>
        <v>27</v>
      </c>
      <c r="J43" s="162">
        <v>26</v>
      </c>
      <c r="K43" s="1105"/>
      <c r="L43" s="1105"/>
      <c r="M43" s="119"/>
      <c r="N43" s="43"/>
      <c r="O43" s="41"/>
      <c r="P43" s="41"/>
      <c r="Q43" s="41"/>
      <c r="R43" s="41"/>
      <c r="S43" s="43"/>
      <c r="T43" s="327"/>
      <c r="U43" s="67"/>
      <c r="V43" s="836"/>
      <c r="W43" s="67"/>
      <c r="X43" s="328"/>
      <c r="Y43" s="831">
        <f t="shared" si="0"/>
        <v>53</v>
      </c>
      <c r="Z43" s="831">
        <f t="shared" si="1"/>
        <v>0</v>
      </c>
    </row>
    <row r="44" spans="1:26" s="66" customFormat="1" ht="15" customHeight="1" x14ac:dyDescent="0.2">
      <c r="A44" s="59"/>
      <c r="B44" s="59"/>
      <c r="C44" s="84" t="s">
        <v>474</v>
      </c>
      <c r="D44" s="208">
        <v>35</v>
      </c>
      <c r="E44" s="57"/>
      <c r="F44" s="53"/>
      <c r="G44" s="53"/>
      <c r="H44" s="279"/>
      <c r="I44" s="70">
        <v>18</v>
      </c>
      <c r="J44" s="207">
        <v>17</v>
      </c>
      <c r="K44" s="1105"/>
      <c r="L44" s="1105"/>
      <c r="M44" s="119"/>
      <c r="N44" s="43"/>
      <c r="O44" s="41"/>
      <c r="P44" s="41"/>
      <c r="Q44" s="41"/>
      <c r="R44" s="41"/>
      <c r="S44" s="43"/>
      <c r="T44" s="327"/>
      <c r="U44" s="67"/>
      <c r="V44" s="836"/>
      <c r="W44" s="67"/>
      <c r="X44" s="328"/>
      <c r="Y44" s="831">
        <f t="shared" si="0"/>
        <v>35</v>
      </c>
      <c r="Z44" s="831">
        <f t="shared" si="1"/>
        <v>0</v>
      </c>
    </row>
    <row r="45" spans="1:26" s="66" customFormat="1" ht="15" customHeight="1" x14ac:dyDescent="0.2">
      <c r="A45" s="59"/>
      <c r="B45" s="60"/>
      <c r="C45" s="84" t="s">
        <v>475</v>
      </c>
      <c r="D45" s="208">
        <v>18</v>
      </c>
      <c r="E45" s="57"/>
      <c r="F45" s="53"/>
      <c r="G45" s="53"/>
      <c r="H45" s="279"/>
      <c r="I45" s="70">
        <v>9</v>
      </c>
      <c r="J45" s="207">
        <v>9</v>
      </c>
      <c r="K45" s="1105"/>
      <c r="L45" s="1105"/>
      <c r="M45" s="119"/>
      <c r="N45" s="43"/>
      <c r="O45" s="41"/>
      <c r="P45" s="41"/>
      <c r="Q45" s="41"/>
      <c r="R45" s="41"/>
      <c r="S45" s="43"/>
      <c r="T45" s="327"/>
      <c r="U45" s="67"/>
      <c r="V45" s="836"/>
      <c r="W45" s="67"/>
      <c r="X45" s="328"/>
      <c r="Y45" s="831">
        <f t="shared" si="0"/>
        <v>18</v>
      </c>
      <c r="Z45" s="831">
        <f t="shared" si="1"/>
        <v>0</v>
      </c>
    </row>
    <row r="46" spans="1:26" s="105" customFormat="1" ht="15" customHeight="1" x14ac:dyDescent="0.2">
      <c r="A46" s="942"/>
      <c r="B46" s="775"/>
      <c r="C46" s="942"/>
      <c r="D46" s="783"/>
      <c r="E46" s="51"/>
      <c r="F46" s="112"/>
      <c r="G46" s="112"/>
      <c r="H46" s="207"/>
      <c r="I46" s="333"/>
      <c r="J46" s="155"/>
      <c r="K46" s="207"/>
      <c r="L46" s="207"/>
      <c r="M46" s="119"/>
      <c r="N46" s="123"/>
      <c r="O46" s="119"/>
      <c r="P46" s="119"/>
      <c r="Q46" s="119"/>
      <c r="R46" s="119"/>
      <c r="S46" s="123"/>
      <c r="T46" s="779"/>
      <c r="U46" s="156"/>
      <c r="V46" s="434"/>
      <c r="W46" s="156"/>
      <c r="X46" s="157"/>
      <c r="Y46" s="831">
        <f t="shared" si="0"/>
        <v>0</v>
      </c>
      <c r="Z46" s="831">
        <f t="shared" si="1"/>
        <v>0</v>
      </c>
    </row>
    <row r="47" spans="1:26" s="66" customFormat="1" ht="15" customHeight="1" x14ac:dyDescent="0.2">
      <c r="A47" s="1103" t="s">
        <v>465</v>
      </c>
      <c r="B47" s="29" t="s">
        <v>373</v>
      </c>
      <c r="C47" s="104" t="s">
        <v>596</v>
      </c>
      <c r="D47" s="196">
        <v>14</v>
      </c>
      <c r="E47" s="280"/>
      <c r="F47" s="53"/>
      <c r="G47" s="53"/>
      <c r="H47" s="279"/>
      <c r="I47" s="279">
        <v>14</v>
      </c>
      <c r="J47" s="220"/>
      <c r="K47" s="54"/>
      <c r="L47" s="207"/>
      <c r="M47" s="119"/>
      <c r="N47" s="43"/>
      <c r="O47" s="41"/>
      <c r="P47" s="41"/>
      <c r="Q47" s="41"/>
      <c r="R47" s="41"/>
      <c r="S47" s="43"/>
      <c r="T47" s="823"/>
      <c r="U47" s="67"/>
      <c r="V47" s="836"/>
      <c r="W47" s="67"/>
      <c r="X47" s="328"/>
      <c r="Y47" s="831">
        <f t="shared" si="0"/>
        <v>14</v>
      </c>
      <c r="Z47" s="831">
        <f t="shared" si="1"/>
        <v>0</v>
      </c>
    </row>
    <row r="48" spans="1:26" s="66" customFormat="1" ht="15" customHeight="1" x14ac:dyDescent="0.2">
      <c r="A48" s="20"/>
      <c r="B48" s="20"/>
      <c r="C48" s="93" t="s">
        <v>376</v>
      </c>
      <c r="D48" s="90">
        <v>0</v>
      </c>
      <c r="E48" s="280"/>
      <c r="F48" s="53"/>
      <c r="G48" s="53"/>
      <c r="H48" s="279"/>
      <c r="I48" s="278">
        <v>0</v>
      </c>
      <c r="J48" s="220"/>
      <c r="K48" s="54"/>
      <c r="L48" s="207"/>
      <c r="M48" s="119"/>
      <c r="N48" s="43"/>
      <c r="O48" s="41"/>
      <c r="P48" s="41"/>
      <c r="Q48" s="41"/>
      <c r="R48" s="41"/>
      <c r="S48" s="43"/>
      <c r="T48" s="823"/>
      <c r="U48" s="67"/>
      <c r="V48" s="836"/>
      <c r="W48" s="67"/>
      <c r="X48" s="328"/>
      <c r="Y48" s="831">
        <f t="shared" si="0"/>
        <v>0</v>
      </c>
      <c r="Z48" s="831">
        <f t="shared" si="1"/>
        <v>0</v>
      </c>
    </row>
    <row r="49" spans="1:26" s="66" customFormat="1" ht="15" customHeight="1" x14ac:dyDescent="0.2">
      <c r="A49" s="20"/>
      <c r="B49" s="20"/>
      <c r="C49" s="93" t="s">
        <v>377</v>
      </c>
      <c r="D49" s="90">
        <v>14</v>
      </c>
      <c r="E49" s="280"/>
      <c r="F49" s="53"/>
      <c r="G49" s="53"/>
      <c r="H49" s="279"/>
      <c r="I49" s="278">
        <v>14</v>
      </c>
      <c r="J49" s="220"/>
      <c r="K49" s="54"/>
      <c r="L49" s="207"/>
      <c r="M49" s="119"/>
      <c r="N49" s="43"/>
      <c r="O49" s="41"/>
      <c r="P49" s="41"/>
      <c r="Q49" s="41"/>
      <c r="R49" s="41"/>
      <c r="S49" s="43"/>
      <c r="T49" s="823"/>
      <c r="U49" s="67"/>
      <c r="V49" s="836"/>
      <c r="W49" s="67"/>
      <c r="X49" s="328"/>
      <c r="Y49" s="831">
        <f t="shared" si="0"/>
        <v>14</v>
      </c>
      <c r="Z49" s="831">
        <f t="shared" si="1"/>
        <v>0</v>
      </c>
    </row>
    <row r="50" spans="1:26" s="66" customFormat="1" ht="15" customHeight="1" x14ac:dyDescent="0.2">
      <c r="A50" s="943"/>
      <c r="B50" s="60"/>
      <c r="C50" s="824"/>
      <c r="D50" s="924"/>
      <c r="E50" s="53"/>
      <c r="F50" s="53"/>
      <c r="G50" s="53"/>
      <c r="H50" s="279"/>
      <c r="I50" s="826"/>
      <c r="J50" s="334"/>
      <c r="K50" s="54"/>
      <c r="L50" s="207"/>
      <c r="M50" s="119"/>
      <c r="N50" s="43"/>
      <c r="O50" s="41"/>
      <c r="P50" s="41"/>
      <c r="Q50" s="41"/>
      <c r="R50" s="41"/>
      <c r="S50" s="43"/>
      <c r="T50" s="327"/>
      <c r="U50" s="67"/>
      <c r="V50" s="836"/>
      <c r="W50" s="67"/>
      <c r="X50" s="328"/>
      <c r="Y50" s="831">
        <f t="shared" si="0"/>
        <v>0</v>
      </c>
      <c r="Z50" s="831">
        <f t="shared" si="1"/>
        <v>0</v>
      </c>
    </row>
    <row r="51" spans="1:26" s="66" customFormat="1" ht="15" customHeight="1" x14ac:dyDescent="0.2">
      <c r="A51" s="29" t="s">
        <v>471</v>
      </c>
      <c r="B51" s="29" t="s">
        <v>372</v>
      </c>
      <c r="C51" s="104" t="s">
        <v>597</v>
      </c>
      <c r="D51" s="196">
        <v>10</v>
      </c>
      <c r="E51" s="280"/>
      <c r="F51" s="53"/>
      <c r="G51" s="53"/>
      <c r="H51" s="279"/>
      <c r="I51" s="279">
        <v>10</v>
      </c>
      <c r="J51" s="220"/>
      <c r="K51" s="54"/>
      <c r="L51" s="207"/>
      <c r="M51" s="119"/>
      <c r="N51" s="43"/>
      <c r="O51" s="41"/>
      <c r="P51" s="41"/>
      <c r="Q51" s="41"/>
      <c r="R51" s="41"/>
      <c r="S51" s="43"/>
      <c r="T51" s="823"/>
      <c r="U51" s="67"/>
      <c r="V51" s="836"/>
      <c r="W51" s="67"/>
      <c r="X51" s="328"/>
      <c r="Y51" s="831">
        <f t="shared" si="0"/>
        <v>10</v>
      </c>
      <c r="Z51" s="831">
        <f t="shared" si="1"/>
        <v>0</v>
      </c>
    </row>
    <row r="52" spans="1:26" s="66" customFormat="1" ht="15" customHeight="1" x14ac:dyDescent="0.2">
      <c r="A52" s="29"/>
      <c r="B52" s="20"/>
      <c r="C52" s="93" t="s">
        <v>374</v>
      </c>
      <c r="D52" s="90">
        <v>0</v>
      </c>
      <c r="E52" s="280"/>
      <c r="F52" s="53"/>
      <c r="G52" s="53"/>
      <c r="H52" s="279"/>
      <c r="I52" s="278">
        <v>0</v>
      </c>
      <c r="J52" s="220"/>
      <c r="K52" s="54"/>
      <c r="L52" s="207"/>
      <c r="M52" s="119"/>
      <c r="N52" s="43"/>
      <c r="O52" s="41"/>
      <c r="P52" s="41"/>
      <c r="Q52" s="41"/>
      <c r="R52" s="41"/>
      <c r="S52" s="43"/>
      <c r="T52" s="823"/>
      <c r="U52" s="67"/>
      <c r="V52" s="836"/>
      <c r="W52" s="67"/>
      <c r="X52" s="328"/>
      <c r="Y52" s="831">
        <f t="shared" si="0"/>
        <v>0</v>
      </c>
      <c r="Z52" s="831">
        <f t="shared" si="1"/>
        <v>0</v>
      </c>
    </row>
    <row r="53" spans="1:26" s="66" customFormat="1" ht="15" customHeight="1" x14ac:dyDescent="0.2">
      <c r="A53" s="29"/>
      <c r="B53" s="20"/>
      <c r="C53" s="93" t="s">
        <v>375</v>
      </c>
      <c r="D53" s="90">
        <v>10</v>
      </c>
      <c r="E53" s="280"/>
      <c r="F53" s="53"/>
      <c r="G53" s="53"/>
      <c r="H53" s="279"/>
      <c r="I53" s="278">
        <v>10</v>
      </c>
      <c r="J53" s="220"/>
      <c r="K53" s="54"/>
      <c r="L53" s="207"/>
      <c r="M53" s="119"/>
      <c r="N53" s="43"/>
      <c r="O53" s="41"/>
      <c r="P53" s="41"/>
      <c r="Q53" s="41"/>
      <c r="R53" s="41"/>
      <c r="S53" s="43"/>
      <c r="T53" s="823"/>
      <c r="U53" s="67"/>
      <c r="V53" s="836"/>
      <c r="W53" s="67"/>
      <c r="X53" s="328"/>
      <c r="Y53" s="831">
        <f t="shared" si="0"/>
        <v>10</v>
      </c>
      <c r="Z53" s="831">
        <f t="shared" si="1"/>
        <v>0</v>
      </c>
    </row>
    <row r="54" spans="1:26" s="66" customFormat="1" ht="15" customHeight="1" x14ac:dyDescent="0.2">
      <c r="A54" s="330"/>
      <c r="B54" s="60"/>
      <c r="C54" s="93"/>
      <c r="D54" s="208"/>
      <c r="E54" s="53"/>
      <c r="F54" s="53"/>
      <c r="G54" s="53"/>
      <c r="H54" s="279"/>
      <c r="I54" s="278"/>
      <c r="J54" s="334"/>
      <c r="K54" s="54"/>
      <c r="L54" s="207"/>
      <c r="M54" s="119"/>
      <c r="N54" s="43"/>
      <c r="O54" s="41"/>
      <c r="P54" s="41"/>
      <c r="Q54" s="41"/>
      <c r="R54" s="41"/>
      <c r="S54" s="43"/>
      <c r="T54" s="327"/>
      <c r="U54" s="67"/>
      <c r="V54" s="836"/>
      <c r="W54" s="67"/>
      <c r="X54" s="328"/>
      <c r="Y54" s="831">
        <f t="shared" si="0"/>
        <v>0</v>
      </c>
      <c r="Z54" s="831">
        <f t="shared" si="1"/>
        <v>0</v>
      </c>
    </row>
    <row r="55" spans="1:26" ht="15" customHeight="1" x14ac:dyDescent="0.2">
      <c r="A55" s="29" t="s">
        <v>109</v>
      </c>
      <c r="B55" s="29" t="s">
        <v>495</v>
      </c>
      <c r="C55" s="305" t="s">
        <v>393</v>
      </c>
      <c r="D55" s="196">
        <v>14</v>
      </c>
      <c r="E55" s="98"/>
      <c r="F55" s="5"/>
      <c r="G55" s="5"/>
      <c r="H55" s="278"/>
      <c r="I55" s="258">
        <v>14</v>
      </c>
      <c r="J55" s="91"/>
      <c r="K55" s="54"/>
      <c r="L55" s="54"/>
      <c r="M55" s="55"/>
      <c r="N55" s="75"/>
      <c r="S55" s="75"/>
      <c r="T55" s="116"/>
      <c r="U55" s="9"/>
      <c r="V55" s="428"/>
      <c r="W55" s="9"/>
      <c r="X55" s="10"/>
      <c r="Y55" s="831">
        <f t="shared" si="0"/>
        <v>14</v>
      </c>
      <c r="Z55" s="831">
        <f t="shared" si="1"/>
        <v>0</v>
      </c>
    </row>
    <row r="56" spans="1:26" ht="15" customHeight="1" x14ac:dyDescent="0.2">
      <c r="A56" s="29"/>
      <c r="B56" s="29"/>
      <c r="C56" s="84" t="s">
        <v>227</v>
      </c>
      <c r="D56" s="90">
        <v>0</v>
      </c>
      <c r="E56" s="98"/>
      <c r="F56" s="5"/>
      <c r="G56" s="5"/>
      <c r="H56" s="278"/>
      <c r="I56" s="277">
        <v>0</v>
      </c>
      <c r="J56" s="91"/>
      <c r="K56" s="72"/>
      <c r="L56" s="72"/>
      <c r="N56" s="77"/>
      <c r="S56" s="77"/>
      <c r="T56" s="165"/>
      <c r="U56" s="9"/>
      <c r="V56" s="428"/>
      <c r="W56" s="9"/>
      <c r="X56" s="10"/>
      <c r="Y56" s="831">
        <f t="shared" si="0"/>
        <v>0</v>
      </c>
      <c r="Z56" s="831">
        <f t="shared" si="1"/>
        <v>0</v>
      </c>
    </row>
    <row r="57" spans="1:26" ht="15" customHeight="1" x14ac:dyDescent="0.2">
      <c r="A57" s="29"/>
      <c r="B57" s="29"/>
      <c r="C57" s="84" t="s">
        <v>228</v>
      </c>
      <c r="D57" s="90">
        <v>14</v>
      </c>
      <c r="E57" s="98"/>
      <c r="F57" s="5"/>
      <c r="G57" s="5"/>
      <c r="H57" s="278"/>
      <c r="I57" s="277">
        <v>14</v>
      </c>
      <c r="J57" s="91"/>
      <c r="K57" s="72"/>
      <c r="L57" s="72"/>
      <c r="N57" s="77"/>
      <c r="S57" s="77"/>
      <c r="T57" s="165"/>
      <c r="U57" s="9"/>
      <c r="V57" s="428"/>
      <c r="W57" s="9"/>
      <c r="X57" s="10"/>
      <c r="Y57" s="831">
        <f t="shared" si="0"/>
        <v>14</v>
      </c>
      <c r="Z57" s="831">
        <f t="shared" si="1"/>
        <v>0</v>
      </c>
    </row>
    <row r="58" spans="1:26" ht="15" customHeight="1" x14ac:dyDescent="0.2">
      <c r="A58" s="330"/>
      <c r="B58" s="59"/>
      <c r="C58" s="93"/>
      <c r="D58" s="208"/>
      <c r="E58" s="5"/>
      <c r="F58" s="5"/>
      <c r="G58" s="71"/>
      <c r="H58" s="277"/>
      <c r="I58" s="287"/>
      <c r="J58" s="215"/>
      <c r="K58" s="72"/>
      <c r="L58" s="72"/>
      <c r="N58" s="77"/>
      <c r="S58" s="77"/>
      <c r="T58" s="116"/>
      <c r="U58" s="9"/>
      <c r="V58" s="428"/>
      <c r="W58" s="9"/>
      <c r="X58" s="10"/>
      <c r="Y58" s="831">
        <f t="shared" si="0"/>
        <v>0</v>
      </c>
      <c r="Z58" s="831">
        <f t="shared" si="1"/>
        <v>0</v>
      </c>
    </row>
    <row r="59" spans="1:26" ht="15" customHeight="1" x14ac:dyDescent="0.2">
      <c r="A59" s="330" t="s">
        <v>112</v>
      </c>
      <c r="B59" s="59" t="s">
        <v>121</v>
      </c>
      <c r="C59" s="104" t="s">
        <v>113</v>
      </c>
      <c r="D59" s="196">
        <v>14</v>
      </c>
      <c r="E59" s="5"/>
      <c r="F59" s="5"/>
      <c r="G59" s="71"/>
      <c r="H59" s="277"/>
      <c r="I59" s="258"/>
      <c r="J59" s="220">
        <v>14</v>
      </c>
      <c r="K59" s="72"/>
      <c r="L59" s="72"/>
      <c r="N59" s="75"/>
      <c r="S59" s="75"/>
      <c r="T59" s="116"/>
      <c r="U59" s="9"/>
      <c r="V59" s="428"/>
      <c r="W59" s="9"/>
      <c r="X59" s="10"/>
      <c r="Y59" s="831">
        <f t="shared" si="0"/>
        <v>14</v>
      </c>
      <c r="Z59" s="831">
        <f t="shared" si="1"/>
        <v>0</v>
      </c>
    </row>
    <row r="60" spans="1:26" ht="15" customHeight="1" x14ac:dyDescent="0.2">
      <c r="A60" s="330" t="s">
        <v>468</v>
      </c>
      <c r="B60" s="59" t="s">
        <v>100</v>
      </c>
      <c r="C60" s="331" t="s">
        <v>599</v>
      </c>
      <c r="D60" s="196">
        <v>24</v>
      </c>
      <c r="E60" s="98"/>
      <c r="F60" s="71"/>
      <c r="G60" s="71"/>
      <c r="H60" s="278"/>
      <c r="I60" s="279">
        <v>12</v>
      </c>
      <c r="J60" s="220">
        <v>12</v>
      </c>
      <c r="K60" s="72"/>
      <c r="L60" s="72"/>
      <c r="N60" s="75"/>
      <c r="S60" s="75"/>
      <c r="T60" s="116"/>
      <c r="U60" s="9"/>
      <c r="V60" s="428"/>
      <c r="W60" s="9"/>
      <c r="X60" s="10"/>
      <c r="Y60" s="831">
        <f t="shared" si="0"/>
        <v>24</v>
      </c>
      <c r="Z60" s="831">
        <f t="shared" si="1"/>
        <v>0</v>
      </c>
    </row>
    <row r="61" spans="1:26" ht="15" customHeight="1" x14ac:dyDescent="0.2">
      <c r="A61" s="330" t="s">
        <v>467</v>
      </c>
      <c r="B61" s="59" t="s">
        <v>71</v>
      </c>
      <c r="C61" s="305" t="s">
        <v>236</v>
      </c>
      <c r="D61" s="196">
        <v>30</v>
      </c>
      <c r="E61" s="98"/>
      <c r="F61" s="71"/>
      <c r="G61" s="71"/>
      <c r="H61" s="278"/>
      <c r="I61" s="279">
        <v>15</v>
      </c>
      <c r="J61" s="220">
        <v>15</v>
      </c>
      <c r="K61" s="72"/>
      <c r="L61" s="72"/>
      <c r="N61" s="75"/>
      <c r="S61" s="75"/>
      <c r="T61" s="116"/>
      <c r="U61" s="9"/>
      <c r="V61" s="428"/>
      <c r="W61" s="9"/>
      <c r="X61" s="10"/>
      <c r="Y61" s="831">
        <f t="shared" si="0"/>
        <v>30</v>
      </c>
      <c r="Z61" s="831">
        <f t="shared" si="1"/>
        <v>0</v>
      </c>
    </row>
    <row r="62" spans="1:26" ht="15" customHeight="1" x14ac:dyDescent="0.2">
      <c r="A62" s="1103" t="s">
        <v>466</v>
      </c>
      <c r="B62" s="29" t="s">
        <v>380</v>
      </c>
      <c r="C62" s="305" t="s">
        <v>598</v>
      </c>
      <c r="D62" s="196">
        <v>11</v>
      </c>
      <c r="E62" s="71"/>
      <c r="F62" s="71"/>
      <c r="G62" s="71"/>
      <c r="H62" s="279">
        <v>11</v>
      </c>
      <c r="I62" s="279"/>
      <c r="J62" s="220"/>
      <c r="K62" s="72"/>
      <c r="L62" s="72"/>
      <c r="N62" s="77"/>
      <c r="S62" s="77"/>
      <c r="T62" s="165"/>
      <c r="U62" s="9"/>
      <c r="V62" s="428"/>
      <c r="W62" s="9"/>
      <c r="X62" s="10"/>
      <c r="Y62" s="831">
        <f t="shared" si="0"/>
        <v>11</v>
      </c>
      <c r="Z62" s="831">
        <f t="shared" si="1"/>
        <v>0</v>
      </c>
    </row>
    <row r="63" spans="1:26" ht="15" customHeight="1" x14ac:dyDescent="0.2">
      <c r="A63" s="1103" t="s">
        <v>218</v>
      </c>
      <c r="B63" s="29" t="s">
        <v>486</v>
      </c>
      <c r="C63" s="305" t="s">
        <v>487</v>
      </c>
      <c r="D63" s="196">
        <v>58</v>
      </c>
      <c r="E63" s="71"/>
      <c r="F63" s="71"/>
      <c r="G63" s="71"/>
      <c r="H63" s="279"/>
      <c r="I63" s="279"/>
      <c r="J63" s="220">
        <v>29</v>
      </c>
      <c r="K63" s="54">
        <v>29</v>
      </c>
      <c r="L63" s="72"/>
      <c r="N63" s="77"/>
      <c r="S63" s="77"/>
      <c r="T63" s="165"/>
      <c r="U63" s="9"/>
      <c r="V63" s="428"/>
      <c r="W63" s="9"/>
      <c r="X63" s="10"/>
      <c r="Y63" s="831">
        <f t="shared" si="0"/>
        <v>58</v>
      </c>
      <c r="Z63" s="831">
        <f t="shared" si="1"/>
        <v>0</v>
      </c>
    </row>
    <row r="64" spans="1:26" ht="15" customHeight="1" x14ac:dyDescent="0.2">
      <c r="A64" s="330"/>
      <c r="B64" s="59"/>
      <c r="C64" s="84"/>
      <c r="D64" s="208"/>
      <c r="E64" s="71"/>
      <c r="F64" s="71"/>
      <c r="G64" s="71"/>
      <c r="H64" s="278"/>
      <c r="I64" s="278"/>
      <c r="J64" s="215"/>
      <c r="K64" s="72"/>
      <c r="L64" s="72"/>
      <c r="N64" s="77"/>
      <c r="S64" s="77"/>
      <c r="T64" s="116"/>
      <c r="U64" s="9"/>
      <c r="V64" s="428"/>
      <c r="W64" s="9"/>
      <c r="X64" s="10"/>
      <c r="Y64" s="831">
        <f t="shared" si="0"/>
        <v>0</v>
      </c>
      <c r="Z64" s="831">
        <f t="shared" si="1"/>
        <v>0</v>
      </c>
    </row>
    <row r="65" spans="1:26" ht="15" customHeight="1" x14ac:dyDescent="0.2">
      <c r="A65" s="146"/>
      <c r="B65" s="146"/>
      <c r="C65" s="21" t="s">
        <v>611</v>
      </c>
      <c r="D65" s="202"/>
      <c r="E65" s="383"/>
      <c r="F65" s="125"/>
      <c r="G65" s="125"/>
      <c r="H65" s="384"/>
      <c r="I65" s="24"/>
      <c r="J65" s="203"/>
      <c r="K65" s="24"/>
      <c r="L65" s="24"/>
      <c r="M65" s="27"/>
      <c r="N65" s="28"/>
      <c r="O65" s="27"/>
      <c r="P65" s="27"/>
      <c r="Q65" s="27"/>
      <c r="R65" s="27"/>
      <c r="S65" s="141"/>
      <c r="T65" s="291"/>
      <c r="U65" s="136"/>
      <c r="V65" s="433"/>
      <c r="W65" s="136"/>
      <c r="X65" s="137"/>
      <c r="Y65" s="831">
        <f t="shared" si="0"/>
        <v>0</v>
      </c>
      <c r="Z65" s="831">
        <f t="shared" si="1"/>
        <v>0</v>
      </c>
    </row>
    <row r="66" spans="1:26" ht="15" customHeight="1" x14ac:dyDescent="0.2">
      <c r="A66" s="59"/>
      <c r="B66" s="59"/>
      <c r="C66" s="60"/>
      <c r="D66" s="332"/>
      <c r="E66" s="53"/>
      <c r="F66" s="97"/>
      <c r="G66" s="97"/>
      <c r="H66" s="254"/>
      <c r="I66" s="39"/>
      <c r="J66" s="334"/>
      <c r="K66" s="54"/>
      <c r="L66" s="54"/>
      <c r="M66" s="55"/>
      <c r="N66" s="43"/>
      <c r="O66" s="55"/>
      <c r="P66" s="55"/>
      <c r="Q66" s="55"/>
      <c r="R66" s="55"/>
      <c r="S66" s="77"/>
      <c r="T66" s="116"/>
      <c r="U66" s="9"/>
      <c r="V66" s="428"/>
      <c r="W66" s="9"/>
      <c r="X66" s="10"/>
      <c r="Y66" s="831">
        <f t="shared" si="0"/>
        <v>0</v>
      </c>
      <c r="Z66" s="831">
        <f t="shared" si="1"/>
        <v>0</v>
      </c>
    </row>
    <row r="67" spans="1:26" ht="15" customHeight="1" x14ac:dyDescent="0.2">
      <c r="A67" s="29" t="s">
        <v>469</v>
      </c>
      <c r="B67" s="29" t="s">
        <v>304</v>
      </c>
      <c r="C67" s="20" t="s">
        <v>191</v>
      </c>
      <c r="D67" s="332">
        <v>78</v>
      </c>
      <c r="E67" s="53"/>
      <c r="F67" s="97"/>
      <c r="G67" s="97"/>
      <c r="H67" s="254"/>
      <c r="I67" s="39">
        <f t="shared" ref="I67:J67" si="12">SUM(I68:I69)</f>
        <v>38</v>
      </c>
      <c r="J67" s="334">
        <f t="shared" si="12"/>
        <v>40</v>
      </c>
      <c r="K67" s="54"/>
      <c r="L67" s="54"/>
      <c r="M67" s="55"/>
      <c r="N67" s="43"/>
      <c r="O67" s="55"/>
      <c r="P67" s="55"/>
      <c r="Q67" s="55"/>
      <c r="R67" s="55"/>
      <c r="S67" s="43"/>
      <c r="T67" s="327"/>
      <c r="U67" s="67"/>
      <c r="V67" s="836"/>
      <c r="W67" s="67"/>
      <c r="X67" s="328"/>
      <c r="Y67" s="831">
        <f t="shared" ref="Y67:Y130" si="13">SUM(E67:V67)</f>
        <v>78</v>
      </c>
      <c r="Z67" s="831">
        <f t="shared" ref="Z67:Z130" si="14">SUM(Y67-D67)</f>
        <v>0</v>
      </c>
    </row>
    <row r="68" spans="1:26" ht="15" customHeight="1" x14ac:dyDescent="0.2">
      <c r="A68" s="29"/>
      <c r="B68" s="29"/>
      <c r="C68" s="29" t="s">
        <v>187</v>
      </c>
      <c r="D68" s="90">
        <v>51</v>
      </c>
      <c r="E68" s="71"/>
      <c r="F68" s="71"/>
      <c r="G68" s="71"/>
      <c r="H68" s="279"/>
      <c r="I68" s="278">
        <v>25</v>
      </c>
      <c r="J68" s="91">
        <v>26</v>
      </c>
      <c r="K68" s="54"/>
      <c r="L68" s="54"/>
      <c r="M68" s="55"/>
      <c r="N68" s="41"/>
      <c r="O68" s="222"/>
      <c r="P68" s="41"/>
      <c r="Q68" s="41"/>
      <c r="R68" s="41"/>
      <c r="S68" s="78"/>
      <c r="T68" s="116"/>
      <c r="U68" s="9"/>
      <c r="V68" s="428"/>
      <c r="W68" s="9"/>
      <c r="X68" s="10"/>
      <c r="Y68" s="831">
        <f t="shared" si="13"/>
        <v>51</v>
      </c>
      <c r="Z68" s="831">
        <f t="shared" si="14"/>
        <v>0</v>
      </c>
    </row>
    <row r="69" spans="1:26" ht="15" customHeight="1" x14ac:dyDescent="0.2">
      <c r="A69" s="29"/>
      <c r="B69" s="29"/>
      <c r="C69" s="29" t="s">
        <v>406</v>
      </c>
      <c r="D69" s="90">
        <v>27</v>
      </c>
      <c r="E69" s="71"/>
      <c r="F69" s="71"/>
      <c r="G69" s="71"/>
      <c r="H69" s="279"/>
      <c r="I69" s="278">
        <v>13</v>
      </c>
      <c r="J69" s="91">
        <v>14</v>
      </c>
      <c r="K69" s="54"/>
      <c r="L69" s="54"/>
      <c r="M69" s="55"/>
      <c r="N69" s="43"/>
      <c r="O69" s="41"/>
      <c r="P69" s="41"/>
      <c r="Q69" s="41"/>
      <c r="R69" s="41"/>
      <c r="S69" s="43"/>
      <c r="T69" s="116"/>
      <c r="U69" s="9"/>
      <c r="V69" s="428"/>
      <c r="W69" s="9"/>
      <c r="X69" s="10"/>
      <c r="Y69" s="831">
        <f t="shared" si="13"/>
        <v>27</v>
      </c>
      <c r="Z69" s="831">
        <f t="shared" si="14"/>
        <v>0</v>
      </c>
    </row>
    <row r="70" spans="1:26" ht="15" customHeight="1" x14ac:dyDescent="0.2">
      <c r="A70" s="59"/>
      <c r="B70" s="59"/>
      <c r="C70" s="59"/>
      <c r="D70" s="208"/>
      <c r="E70" s="71"/>
      <c r="F70" s="71"/>
      <c r="G70" s="71"/>
      <c r="H70" s="279"/>
      <c r="I70" s="278"/>
      <c r="J70" s="215"/>
      <c r="K70" s="54"/>
      <c r="L70" s="54"/>
      <c r="M70" s="55"/>
      <c r="N70" s="43"/>
      <c r="O70" s="41"/>
      <c r="P70" s="41"/>
      <c r="Q70" s="41"/>
      <c r="R70" s="41"/>
      <c r="S70" s="43"/>
      <c r="T70" s="116"/>
      <c r="U70" s="9"/>
      <c r="V70" s="428"/>
      <c r="W70" s="9"/>
      <c r="X70" s="10"/>
      <c r="Y70" s="831">
        <f t="shared" si="13"/>
        <v>0</v>
      </c>
      <c r="Z70" s="831">
        <f t="shared" si="14"/>
        <v>0</v>
      </c>
    </row>
    <row r="71" spans="1:26" ht="15" customHeight="1" x14ac:dyDescent="0.2">
      <c r="A71" s="29" t="s">
        <v>96</v>
      </c>
      <c r="B71" s="29" t="s">
        <v>492</v>
      </c>
      <c r="C71" s="20" t="s">
        <v>371</v>
      </c>
      <c r="D71" s="196">
        <v>150</v>
      </c>
      <c r="E71" s="98"/>
      <c r="F71" s="71"/>
      <c r="G71" s="71"/>
      <c r="H71" s="278"/>
      <c r="I71" s="279"/>
      <c r="J71" s="220">
        <v>50</v>
      </c>
      <c r="K71" s="54">
        <v>50</v>
      </c>
      <c r="L71" s="54">
        <v>50</v>
      </c>
      <c r="N71" s="76"/>
      <c r="O71" s="209"/>
      <c r="P71" s="76"/>
      <c r="Q71" s="76"/>
      <c r="R71" s="76"/>
      <c r="S71" s="75"/>
      <c r="T71" s="116"/>
      <c r="U71" s="9"/>
      <c r="V71" s="428"/>
      <c r="W71" s="9"/>
      <c r="X71" s="10"/>
      <c r="Y71" s="831">
        <f t="shared" si="13"/>
        <v>150</v>
      </c>
      <c r="Z71" s="831">
        <f t="shared" si="14"/>
        <v>0</v>
      </c>
    </row>
    <row r="72" spans="1:26" ht="15" customHeight="1" x14ac:dyDescent="0.2">
      <c r="A72" s="59"/>
      <c r="B72" s="59"/>
      <c r="C72" s="29" t="s">
        <v>368</v>
      </c>
      <c r="D72" s="208">
        <f>SUM(D71-D73)</f>
        <v>105</v>
      </c>
      <c r="E72" s="71"/>
      <c r="F72" s="71"/>
      <c r="G72" s="71"/>
      <c r="H72" s="278"/>
      <c r="I72" s="278"/>
      <c r="J72" s="215">
        <v>35</v>
      </c>
      <c r="K72" s="72">
        <v>35</v>
      </c>
      <c r="L72" s="72">
        <v>35</v>
      </c>
      <c r="N72" s="77"/>
      <c r="O72" s="76"/>
      <c r="P72" s="76"/>
      <c r="Q72" s="76"/>
      <c r="R72" s="76"/>
      <c r="S72" s="77"/>
      <c r="T72" s="116"/>
      <c r="U72" s="9"/>
      <c r="V72" s="428"/>
      <c r="W72" s="9"/>
      <c r="X72" s="10"/>
      <c r="Y72" s="831">
        <f t="shared" si="13"/>
        <v>105</v>
      </c>
      <c r="Z72" s="831">
        <f t="shared" si="14"/>
        <v>0</v>
      </c>
    </row>
    <row r="73" spans="1:26" ht="15" customHeight="1" x14ac:dyDescent="0.2">
      <c r="A73" s="59"/>
      <c r="B73" s="59"/>
      <c r="C73" s="29" t="s">
        <v>369</v>
      </c>
      <c r="D73" s="208">
        <f>SUM(D71*0.3)</f>
        <v>45</v>
      </c>
      <c r="E73" s="71"/>
      <c r="F73" s="71"/>
      <c r="G73" s="71"/>
      <c r="H73" s="278"/>
      <c r="I73" s="278"/>
      <c r="J73" s="215">
        <v>15</v>
      </c>
      <c r="K73" s="72">
        <v>15</v>
      </c>
      <c r="L73" s="72">
        <v>15</v>
      </c>
      <c r="N73" s="77"/>
      <c r="O73" s="76"/>
      <c r="P73" s="76"/>
      <c r="Q73" s="76"/>
      <c r="R73" s="76"/>
      <c r="S73" s="77"/>
      <c r="T73" s="116"/>
      <c r="U73" s="9"/>
      <c r="V73" s="428"/>
      <c r="W73" s="9"/>
      <c r="X73" s="10"/>
      <c r="Y73" s="831">
        <f t="shared" si="13"/>
        <v>45</v>
      </c>
      <c r="Z73" s="831">
        <f t="shared" si="14"/>
        <v>0</v>
      </c>
    </row>
    <row r="74" spans="1:26" ht="15" customHeight="1" x14ac:dyDescent="0.2">
      <c r="A74" s="59"/>
      <c r="B74" s="59"/>
      <c r="C74" s="59"/>
      <c r="D74" s="208"/>
      <c r="E74" s="71"/>
      <c r="F74" s="71"/>
      <c r="G74" s="71"/>
      <c r="H74" s="279"/>
      <c r="I74" s="278"/>
      <c r="J74" s="215"/>
      <c r="K74" s="54"/>
      <c r="L74" s="54"/>
      <c r="M74" s="55"/>
      <c r="N74" s="43"/>
      <c r="O74" s="41"/>
      <c r="P74" s="41"/>
      <c r="Q74" s="41"/>
      <c r="R74" s="41"/>
      <c r="S74" s="43"/>
      <c r="T74" s="116"/>
      <c r="U74" s="9"/>
      <c r="V74" s="428"/>
      <c r="W74" s="9"/>
      <c r="X74" s="10"/>
      <c r="Y74" s="831">
        <f t="shared" si="13"/>
        <v>0</v>
      </c>
      <c r="Z74" s="831">
        <f t="shared" si="14"/>
        <v>0</v>
      </c>
    </row>
    <row r="75" spans="1:26" ht="15" customHeight="1" x14ac:dyDescent="0.2">
      <c r="A75" s="81" t="s">
        <v>70</v>
      </c>
      <c r="B75" s="29" t="s">
        <v>1</v>
      </c>
      <c r="C75" s="20" t="s">
        <v>131</v>
      </c>
      <c r="D75" s="196">
        <v>14</v>
      </c>
      <c r="E75" s="98"/>
      <c r="F75" s="71"/>
      <c r="G75" s="71"/>
      <c r="H75" s="278"/>
      <c r="I75" s="278"/>
      <c r="J75" s="91"/>
      <c r="K75" s="72"/>
      <c r="L75" s="72"/>
      <c r="M75" s="55">
        <v>14</v>
      </c>
      <c r="N75" s="75"/>
      <c r="S75" s="75"/>
      <c r="T75" s="116"/>
      <c r="U75" s="9"/>
      <c r="V75" s="428"/>
      <c r="W75" s="9"/>
      <c r="X75" s="10"/>
      <c r="Y75" s="831">
        <f t="shared" si="13"/>
        <v>14</v>
      </c>
      <c r="Z75" s="831">
        <f t="shared" si="14"/>
        <v>0</v>
      </c>
    </row>
    <row r="76" spans="1:26" ht="15" customHeight="1" x14ac:dyDescent="0.2">
      <c r="A76" s="81"/>
      <c r="B76" s="29"/>
      <c r="C76" s="104"/>
      <c r="D76" s="196"/>
      <c r="E76" s="98"/>
      <c r="F76" s="71"/>
      <c r="G76" s="71"/>
      <c r="H76" s="278"/>
      <c r="I76" s="278"/>
      <c r="J76" s="91"/>
      <c r="K76" s="72"/>
      <c r="L76" s="72"/>
      <c r="N76" s="77"/>
      <c r="S76" s="77"/>
      <c r="T76" s="165"/>
      <c r="U76" s="9"/>
      <c r="V76" s="428"/>
      <c r="W76" s="9"/>
      <c r="X76" s="10"/>
      <c r="Y76" s="831">
        <f t="shared" si="13"/>
        <v>0</v>
      </c>
      <c r="Z76" s="831">
        <f t="shared" si="14"/>
        <v>0</v>
      </c>
    </row>
    <row r="77" spans="1:26" ht="15" customHeight="1" x14ac:dyDescent="0.2">
      <c r="A77" s="29" t="s">
        <v>8</v>
      </c>
      <c r="B77" s="29"/>
      <c r="C77" s="305" t="s">
        <v>239</v>
      </c>
      <c r="D77" s="196">
        <v>50</v>
      </c>
      <c r="E77" s="98"/>
      <c r="F77" s="5"/>
      <c r="G77" s="5"/>
      <c r="H77" s="278"/>
      <c r="I77" s="277"/>
      <c r="J77" s="91"/>
      <c r="K77" s="72"/>
      <c r="L77" s="72"/>
      <c r="M77" s="55">
        <v>30</v>
      </c>
      <c r="N77" s="58">
        <f>SUM(N78:N79)</f>
        <v>20</v>
      </c>
      <c r="O77" s="55"/>
      <c r="S77" s="77"/>
      <c r="T77" s="165"/>
      <c r="U77" s="9"/>
      <c r="V77" s="428"/>
      <c r="W77" s="9"/>
      <c r="X77" s="10"/>
      <c r="Y77" s="831">
        <f t="shared" si="13"/>
        <v>50</v>
      </c>
      <c r="Z77" s="831">
        <f t="shared" si="14"/>
        <v>0</v>
      </c>
    </row>
    <row r="78" spans="1:26" ht="15" customHeight="1" x14ac:dyDescent="0.2">
      <c r="A78" s="29"/>
      <c r="B78" s="29"/>
      <c r="C78" s="84" t="s">
        <v>259</v>
      </c>
      <c r="D78" s="90">
        <f>SUM(D77-D79)</f>
        <v>35</v>
      </c>
      <c r="E78" s="98"/>
      <c r="F78" s="5"/>
      <c r="G78" s="5"/>
      <c r="H78" s="278"/>
      <c r="I78" s="277"/>
      <c r="J78" s="91"/>
      <c r="K78" s="72"/>
      <c r="L78" s="72"/>
      <c r="M78" s="74">
        <v>20</v>
      </c>
      <c r="N78" s="99">
        <v>15</v>
      </c>
      <c r="S78" s="77"/>
      <c r="T78" s="165"/>
      <c r="U78" s="9"/>
      <c r="V78" s="428"/>
      <c r="W78" s="9"/>
      <c r="X78" s="10"/>
      <c r="Y78" s="831">
        <f t="shared" si="13"/>
        <v>35</v>
      </c>
      <c r="Z78" s="831">
        <f t="shared" si="14"/>
        <v>0</v>
      </c>
    </row>
    <row r="79" spans="1:26" ht="15" customHeight="1" x14ac:dyDescent="0.2">
      <c r="A79" s="29"/>
      <c r="B79" s="29"/>
      <c r="C79" s="84" t="s">
        <v>260</v>
      </c>
      <c r="D79" s="90">
        <f>SUM(D77*0.3)</f>
        <v>15</v>
      </c>
      <c r="E79" s="98"/>
      <c r="F79" s="5"/>
      <c r="G79" s="5"/>
      <c r="H79" s="278"/>
      <c r="I79" s="277"/>
      <c r="J79" s="91"/>
      <c r="K79" s="72"/>
      <c r="L79" s="72"/>
      <c r="M79" s="74">
        <v>10</v>
      </c>
      <c r="N79" s="99">
        <v>5</v>
      </c>
      <c r="S79" s="77"/>
      <c r="T79" s="165"/>
      <c r="U79" s="9"/>
      <c r="V79" s="428"/>
      <c r="W79" s="9"/>
      <c r="X79" s="10"/>
      <c r="Y79" s="831">
        <f t="shared" si="13"/>
        <v>15</v>
      </c>
      <c r="Z79" s="831">
        <f t="shared" si="14"/>
        <v>0</v>
      </c>
    </row>
    <row r="80" spans="1:26" ht="15" customHeight="1" x14ac:dyDescent="0.2">
      <c r="A80" s="29"/>
      <c r="B80" s="29"/>
      <c r="C80" s="305"/>
      <c r="D80" s="90"/>
      <c r="E80" s="98"/>
      <c r="F80" s="5"/>
      <c r="G80" s="5"/>
      <c r="H80" s="278"/>
      <c r="I80" s="277"/>
      <c r="J80" s="91"/>
      <c r="K80" s="72"/>
      <c r="L80" s="72"/>
      <c r="N80" s="77"/>
      <c r="S80" s="77"/>
      <c r="T80" s="165"/>
      <c r="U80" s="9"/>
      <c r="V80" s="428"/>
      <c r="W80" s="9"/>
      <c r="X80" s="10"/>
      <c r="Y80" s="831">
        <f t="shared" si="13"/>
        <v>0</v>
      </c>
      <c r="Z80" s="831">
        <f t="shared" si="14"/>
        <v>0</v>
      </c>
    </row>
    <row r="81" spans="1:26" s="66" customFormat="1" ht="15" customHeight="1" x14ac:dyDescent="0.2">
      <c r="A81" s="29" t="s">
        <v>370</v>
      </c>
      <c r="B81" s="20"/>
      <c r="C81" s="20" t="s">
        <v>229</v>
      </c>
      <c r="D81" s="196">
        <v>30</v>
      </c>
      <c r="E81" s="280"/>
      <c r="F81" s="53"/>
      <c r="G81" s="53"/>
      <c r="H81" s="279"/>
      <c r="I81" s="279"/>
      <c r="J81" s="220"/>
      <c r="K81" s="54"/>
      <c r="L81" s="54"/>
      <c r="M81" s="55">
        <v>15</v>
      </c>
      <c r="N81" s="43">
        <v>15</v>
      </c>
      <c r="O81" s="41"/>
      <c r="P81" s="41"/>
      <c r="Q81" s="41"/>
      <c r="R81" s="41"/>
      <c r="S81" s="78"/>
      <c r="T81" s="327"/>
      <c r="U81" s="67"/>
      <c r="V81" s="836"/>
      <c r="W81" s="67"/>
      <c r="X81" s="328"/>
      <c r="Y81" s="831">
        <f t="shared" si="13"/>
        <v>30</v>
      </c>
      <c r="Z81" s="831">
        <f t="shared" si="14"/>
        <v>0</v>
      </c>
    </row>
    <row r="82" spans="1:26" s="66" customFormat="1" ht="15" customHeight="1" x14ac:dyDescent="0.2">
      <c r="A82" s="20"/>
      <c r="B82" s="20"/>
      <c r="C82" s="29" t="s">
        <v>257</v>
      </c>
      <c r="D82" s="90">
        <v>21</v>
      </c>
      <c r="E82" s="57"/>
      <c r="F82" s="53"/>
      <c r="G82" s="53"/>
      <c r="H82" s="279"/>
      <c r="I82" s="279"/>
      <c r="J82" s="334"/>
      <c r="K82" s="54"/>
      <c r="L82" s="207"/>
      <c r="M82" s="119">
        <v>11</v>
      </c>
      <c r="N82" s="77">
        <v>10</v>
      </c>
      <c r="O82" s="41"/>
      <c r="P82" s="41"/>
      <c r="Q82" s="41"/>
      <c r="R82" s="41"/>
      <c r="S82" s="43"/>
      <c r="T82" s="327"/>
      <c r="U82" s="67"/>
      <c r="V82" s="836"/>
      <c r="W82" s="67"/>
      <c r="X82" s="328"/>
      <c r="Y82" s="831">
        <f t="shared" si="13"/>
        <v>21</v>
      </c>
      <c r="Z82" s="831">
        <f t="shared" si="14"/>
        <v>0</v>
      </c>
    </row>
    <row r="83" spans="1:26" s="66" customFormat="1" ht="15" customHeight="1" x14ac:dyDescent="0.2">
      <c r="A83" s="20"/>
      <c r="B83" s="20"/>
      <c r="C83" s="29" t="s">
        <v>258</v>
      </c>
      <c r="D83" s="90">
        <v>9</v>
      </c>
      <c r="E83" s="57"/>
      <c r="F83" s="53"/>
      <c r="G83" s="53"/>
      <c r="H83" s="279"/>
      <c r="I83" s="279"/>
      <c r="J83" s="334"/>
      <c r="K83" s="54"/>
      <c r="L83" s="207"/>
      <c r="M83" s="119">
        <v>5</v>
      </c>
      <c r="N83" s="77">
        <v>4</v>
      </c>
      <c r="O83" s="41"/>
      <c r="P83" s="41"/>
      <c r="Q83" s="41"/>
      <c r="R83" s="41"/>
      <c r="S83" s="43"/>
      <c r="T83" s="327"/>
      <c r="U83" s="67"/>
      <c r="V83" s="836"/>
      <c r="W83" s="67"/>
      <c r="X83" s="328"/>
      <c r="Y83" s="831">
        <f t="shared" si="13"/>
        <v>9</v>
      </c>
      <c r="Z83" s="831">
        <f t="shared" si="14"/>
        <v>0</v>
      </c>
    </row>
    <row r="84" spans="1:26" s="66" customFormat="1" ht="15" customHeight="1" x14ac:dyDescent="0.2">
      <c r="A84" s="782"/>
      <c r="B84" s="923"/>
      <c r="C84" s="824"/>
      <c r="D84" s="924"/>
      <c r="E84" s="57"/>
      <c r="F84" s="53"/>
      <c r="G84" s="53"/>
      <c r="H84" s="279"/>
      <c r="I84" s="826"/>
      <c r="J84" s="334"/>
      <c r="K84" s="54"/>
      <c r="L84" s="207"/>
      <c r="M84" s="119"/>
      <c r="N84" s="43"/>
      <c r="O84" s="41"/>
      <c r="P84" s="41"/>
      <c r="Q84" s="41"/>
      <c r="R84" s="41"/>
      <c r="S84" s="43"/>
      <c r="T84" s="327"/>
      <c r="U84" s="67"/>
      <c r="V84" s="836"/>
      <c r="W84" s="67"/>
      <c r="X84" s="328"/>
      <c r="Y84" s="831">
        <f t="shared" si="13"/>
        <v>0</v>
      </c>
      <c r="Z84" s="831">
        <f t="shared" si="14"/>
        <v>0</v>
      </c>
    </row>
    <row r="85" spans="1:26" s="66" customFormat="1" ht="15" customHeight="1" x14ac:dyDescent="0.2">
      <c r="A85" s="59" t="s">
        <v>472</v>
      </c>
      <c r="B85" s="59" t="s">
        <v>473</v>
      </c>
      <c r="C85" s="305" t="s">
        <v>476</v>
      </c>
      <c r="D85" s="332">
        <v>40</v>
      </c>
      <c r="E85" s="57"/>
      <c r="F85" s="53"/>
      <c r="G85" s="53"/>
      <c r="H85" s="279"/>
      <c r="I85" s="70"/>
      <c r="J85" s="207"/>
      <c r="K85" s="1105">
        <v>20</v>
      </c>
      <c r="L85" s="1105">
        <v>20</v>
      </c>
      <c r="M85" s="119"/>
      <c r="N85" s="43"/>
      <c r="O85" s="41"/>
      <c r="P85" s="41"/>
      <c r="Q85" s="41"/>
      <c r="R85" s="41"/>
      <c r="S85" s="43"/>
      <c r="T85" s="327"/>
      <c r="U85" s="67"/>
      <c r="V85" s="836"/>
      <c r="W85" s="67"/>
      <c r="X85" s="328"/>
      <c r="Y85" s="831">
        <f t="shared" si="13"/>
        <v>40</v>
      </c>
      <c r="Z85" s="831">
        <f t="shared" si="14"/>
        <v>0</v>
      </c>
    </row>
    <row r="86" spans="1:26" s="66" customFormat="1" ht="15" customHeight="1" x14ac:dyDescent="0.2">
      <c r="A86" s="59"/>
      <c r="B86" s="59"/>
      <c r="C86" s="84" t="s">
        <v>477</v>
      </c>
      <c r="D86" s="208">
        <v>28</v>
      </c>
      <c r="E86" s="57"/>
      <c r="F86" s="53"/>
      <c r="G86" s="53"/>
      <c r="H86" s="279"/>
      <c r="I86" s="70"/>
      <c r="J86" s="207"/>
      <c r="K86" s="115">
        <v>14</v>
      </c>
      <c r="L86" s="115">
        <v>14</v>
      </c>
      <c r="M86" s="119"/>
      <c r="N86" s="43"/>
      <c r="O86" s="41"/>
      <c r="P86" s="41"/>
      <c r="Q86" s="41"/>
      <c r="R86" s="41"/>
      <c r="S86" s="43"/>
      <c r="T86" s="327"/>
      <c r="U86" s="67"/>
      <c r="V86" s="836"/>
      <c r="W86" s="67"/>
      <c r="X86" s="328"/>
      <c r="Y86" s="831">
        <f t="shared" si="13"/>
        <v>28</v>
      </c>
      <c r="Z86" s="831">
        <f t="shared" si="14"/>
        <v>0</v>
      </c>
    </row>
    <row r="87" spans="1:26" ht="15" customHeight="1" x14ac:dyDescent="0.2">
      <c r="A87" s="81"/>
      <c r="B87" s="29"/>
      <c r="C87" s="84" t="s">
        <v>478</v>
      </c>
      <c r="D87" s="90">
        <f>SUM(D85*0.3)</f>
        <v>12</v>
      </c>
      <c r="E87" s="98"/>
      <c r="F87" s="71"/>
      <c r="G87" s="71"/>
      <c r="H87" s="278"/>
      <c r="I87" s="278"/>
      <c r="J87" s="91"/>
      <c r="K87" s="72">
        <v>6</v>
      </c>
      <c r="L87" s="72">
        <v>6</v>
      </c>
      <c r="N87" s="77"/>
      <c r="S87" s="77"/>
      <c r="T87" s="165"/>
      <c r="U87" s="9"/>
      <c r="V87" s="428"/>
      <c r="W87" s="9"/>
      <c r="X87" s="10"/>
      <c r="Y87" s="831">
        <f t="shared" si="13"/>
        <v>12</v>
      </c>
      <c r="Z87" s="831">
        <f t="shared" si="14"/>
        <v>0</v>
      </c>
    </row>
    <row r="88" spans="1:26" ht="15" customHeight="1" x14ac:dyDescent="0.2">
      <c r="A88" s="109"/>
      <c r="B88" s="59"/>
      <c r="C88" s="925"/>
      <c r="D88" s="208"/>
      <c r="E88" s="100"/>
      <c r="F88" s="71"/>
      <c r="G88" s="71"/>
      <c r="H88" s="278"/>
      <c r="I88" s="278"/>
      <c r="J88" s="215"/>
      <c r="K88" s="72"/>
      <c r="L88" s="72"/>
      <c r="N88" s="77"/>
      <c r="S88" s="77"/>
      <c r="T88" s="116"/>
      <c r="U88" s="9"/>
      <c r="V88" s="428"/>
      <c r="W88" s="9"/>
      <c r="X88" s="10"/>
      <c r="Y88" s="831">
        <f t="shared" si="13"/>
        <v>0</v>
      </c>
      <c r="Z88" s="831">
        <f t="shared" si="14"/>
        <v>0</v>
      </c>
    </row>
    <row r="89" spans="1:26" ht="15" customHeight="1" x14ac:dyDescent="0.2">
      <c r="A89" s="146"/>
      <c r="B89" s="146"/>
      <c r="C89" s="21" t="s">
        <v>34</v>
      </c>
      <c r="D89" s="202">
        <f>SUM(E89:F89)</f>
        <v>20</v>
      </c>
      <c r="E89" s="131">
        <v>12</v>
      </c>
      <c r="F89" s="127">
        <v>8</v>
      </c>
      <c r="G89" s="102"/>
      <c r="H89" s="290"/>
      <c r="I89" s="290"/>
      <c r="J89" s="216"/>
      <c r="K89" s="134"/>
      <c r="L89" s="134"/>
      <c r="M89" s="103"/>
      <c r="N89" s="141"/>
      <c r="O89" s="103"/>
      <c r="P89" s="103"/>
      <c r="Q89" s="103"/>
      <c r="R89" s="103"/>
      <c r="S89" s="141"/>
      <c r="T89" s="291"/>
      <c r="U89" s="136"/>
      <c r="V89" s="433"/>
      <c r="W89" s="136"/>
      <c r="X89" s="137"/>
      <c r="Y89" s="831">
        <f t="shared" si="13"/>
        <v>20</v>
      </c>
      <c r="Z89" s="831">
        <f t="shared" si="14"/>
        <v>0</v>
      </c>
    </row>
    <row r="90" spans="1:26" ht="15" customHeight="1" x14ac:dyDescent="0.2">
      <c r="A90" s="29"/>
      <c r="B90" s="29"/>
      <c r="C90" s="56" t="s">
        <v>290</v>
      </c>
      <c r="D90" s="196">
        <v>84</v>
      </c>
      <c r="E90" s="218"/>
      <c r="F90" s="53"/>
      <c r="G90" s="38">
        <v>16</v>
      </c>
      <c r="H90" s="254">
        <v>17</v>
      </c>
      <c r="I90" s="254">
        <v>17</v>
      </c>
      <c r="J90" s="220">
        <v>17</v>
      </c>
      <c r="K90" s="39">
        <v>17</v>
      </c>
      <c r="L90" s="39"/>
      <c r="M90" s="53"/>
      <c r="N90" s="96"/>
      <c r="O90" s="53"/>
      <c r="P90" s="53"/>
      <c r="Q90" s="53"/>
      <c r="R90" s="53"/>
      <c r="S90" s="96"/>
      <c r="T90" s="116"/>
      <c r="U90" s="9"/>
      <c r="V90" s="428"/>
      <c r="W90" s="9"/>
      <c r="X90" s="10"/>
      <c r="Y90" s="831">
        <f t="shared" si="13"/>
        <v>84</v>
      </c>
      <c r="Z90" s="831">
        <f t="shared" si="14"/>
        <v>0</v>
      </c>
    </row>
    <row r="91" spans="1:26" s="501" customFormat="1" ht="15" customHeight="1" x14ac:dyDescent="0.2">
      <c r="A91" s="490"/>
      <c r="B91" s="490"/>
      <c r="C91" s="282" t="s">
        <v>226</v>
      </c>
      <c r="D91" s="283">
        <f>SUM(G91:K91)</f>
        <v>25</v>
      </c>
      <c r="E91" s="502"/>
      <c r="F91" s="284"/>
      <c r="G91" s="38">
        <v>5</v>
      </c>
      <c r="H91" s="491">
        <v>5</v>
      </c>
      <c r="I91" s="491">
        <v>5</v>
      </c>
      <c r="J91" s="488">
        <v>5</v>
      </c>
      <c r="K91" s="483">
        <v>5</v>
      </c>
      <c r="L91" s="483"/>
      <c r="M91" s="284"/>
      <c r="N91" s="285"/>
      <c r="O91" s="284"/>
      <c r="P91" s="284"/>
      <c r="Q91" s="284"/>
      <c r="R91" s="284"/>
      <c r="S91" s="285"/>
      <c r="T91" s="503"/>
      <c r="U91" s="499"/>
      <c r="V91" s="837"/>
      <c r="W91" s="499"/>
      <c r="X91" s="500"/>
      <c r="Y91" s="831">
        <f t="shared" si="13"/>
        <v>25</v>
      </c>
      <c r="Z91" s="831">
        <f t="shared" si="14"/>
        <v>0</v>
      </c>
    </row>
    <row r="92" spans="1:26" ht="15" customHeight="1" x14ac:dyDescent="0.2">
      <c r="A92" s="29"/>
      <c r="B92" s="29"/>
      <c r="C92" s="282" t="s">
        <v>225</v>
      </c>
      <c r="D92" s="283">
        <f>SUM(L92:V92)</f>
        <v>132</v>
      </c>
      <c r="E92" s="218"/>
      <c r="F92" s="53"/>
      <c r="G92" s="53"/>
      <c r="H92" s="254"/>
      <c r="I92" s="254"/>
      <c r="J92" s="220"/>
      <c r="K92" s="483"/>
      <c r="L92" s="483">
        <v>12</v>
      </c>
      <c r="M92" s="284">
        <v>12</v>
      </c>
      <c r="N92" s="285">
        <v>12</v>
      </c>
      <c r="O92" s="284">
        <v>12</v>
      </c>
      <c r="P92" s="284">
        <v>12</v>
      </c>
      <c r="Q92" s="284">
        <v>12</v>
      </c>
      <c r="R92" s="284">
        <v>12</v>
      </c>
      <c r="S92" s="285">
        <v>12</v>
      </c>
      <c r="T92" s="286">
        <v>12</v>
      </c>
      <c r="U92" s="188">
        <v>12</v>
      </c>
      <c r="V92" s="838">
        <v>12</v>
      </c>
      <c r="W92" s="188"/>
      <c r="X92" s="189"/>
      <c r="Y92" s="831">
        <f t="shared" si="13"/>
        <v>132</v>
      </c>
      <c r="Z92" s="831">
        <f t="shared" si="14"/>
        <v>0</v>
      </c>
    </row>
    <row r="93" spans="1:26" x14ac:dyDescent="0.2">
      <c r="A93" s="29"/>
      <c r="B93" s="29"/>
      <c r="C93" s="93"/>
      <c r="D93" s="90"/>
      <c r="E93" s="98"/>
      <c r="F93" s="71"/>
      <c r="G93" s="71"/>
      <c r="H93" s="277"/>
      <c r="I93" s="287"/>
      <c r="J93" s="65"/>
      <c r="K93" s="65"/>
      <c r="L93" s="65"/>
      <c r="M93" s="76"/>
      <c r="N93" s="77"/>
      <c r="O93" s="76"/>
      <c r="P93" s="76"/>
      <c r="Q93" s="76"/>
      <c r="R93" s="76"/>
      <c r="S93" s="77"/>
      <c r="T93" s="165"/>
      <c r="U93" s="9"/>
      <c r="V93" s="428"/>
      <c r="W93" s="9"/>
      <c r="X93" s="10"/>
      <c r="Y93" s="831">
        <f t="shared" si="13"/>
        <v>0</v>
      </c>
      <c r="Z93" s="831">
        <f t="shared" si="14"/>
        <v>0</v>
      </c>
    </row>
    <row r="94" spans="1:26" s="9" customFormat="1" ht="15" customHeight="1" x14ac:dyDescent="0.2">
      <c r="A94" s="146"/>
      <c r="B94" s="146"/>
      <c r="C94" s="288" t="s">
        <v>73</v>
      </c>
      <c r="D94" s="289"/>
      <c r="E94" s="102"/>
      <c r="F94" s="102"/>
      <c r="G94" s="102"/>
      <c r="H94" s="290"/>
      <c r="I94" s="290"/>
      <c r="J94" s="216"/>
      <c r="K94" s="134"/>
      <c r="L94" s="134"/>
      <c r="M94" s="103"/>
      <c r="N94" s="141"/>
      <c r="O94" s="103"/>
      <c r="P94" s="103"/>
      <c r="Q94" s="103"/>
      <c r="R94" s="103"/>
      <c r="S94" s="141"/>
      <c r="T94" s="291"/>
      <c r="U94" s="136"/>
      <c r="V94" s="433"/>
      <c r="W94" s="136"/>
      <c r="X94" s="137"/>
      <c r="Y94" s="831">
        <f t="shared" si="13"/>
        <v>0</v>
      </c>
      <c r="Z94" s="831">
        <f t="shared" si="14"/>
        <v>0</v>
      </c>
    </row>
    <row r="95" spans="1:26" s="9" customFormat="1" ht="15" customHeight="1" x14ac:dyDescent="0.2">
      <c r="A95" s="29"/>
      <c r="B95" s="29"/>
      <c r="C95" s="407" t="s">
        <v>154</v>
      </c>
      <c r="D95" s="519">
        <f>SUM(D100+D103+D107+D111+D115+D119+D123+D127+D130+D131+D133+D134+D135+D136)</f>
        <v>692</v>
      </c>
      <c r="E95" s="408">
        <f t="shared" ref="E95:V95" si="15">SUM(E100+E103+E107+E111+E115+E119+E123+E127+E130+E131+E133+E134+E135+E136)</f>
        <v>37</v>
      </c>
      <c r="F95" s="408">
        <f t="shared" si="15"/>
        <v>80</v>
      </c>
      <c r="G95" s="408">
        <f t="shared" si="15"/>
        <v>71</v>
      </c>
      <c r="H95" s="394">
        <f t="shared" si="15"/>
        <v>49</v>
      </c>
      <c r="I95" s="394">
        <f t="shared" si="15"/>
        <v>37</v>
      </c>
      <c r="J95" s="409">
        <f t="shared" si="15"/>
        <v>48</v>
      </c>
      <c r="K95" s="521">
        <f t="shared" si="15"/>
        <v>45</v>
      </c>
      <c r="L95" s="521">
        <f t="shared" si="15"/>
        <v>89</v>
      </c>
      <c r="M95" s="395">
        <f t="shared" si="15"/>
        <v>88</v>
      </c>
      <c r="N95" s="396">
        <f t="shared" si="15"/>
        <v>53</v>
      </c>
      <c r="O95" s="395">
        <f t="shared" si="15"/>
        <v>53</v>
      </c>
      <c r="P95" s="395">
        <f t="shared" si="15"/>
        <v>6</v>
      </c>
      <c r="Q95" s="395">
        <f t="shared" si="15"/>
        <v>6</v>
      </c>
      <c r="R95" s="395">
        <f t="shared" si="15"/>
        <v>6</v>
      </c>
      <c r="S95" s="396">
        <f t="shared" si="15"/>
        <v>6</v>
      </c>
      <c r="T95" s="504">
        <f t="shared" si="15"/>
        <v>6</v>
      </c>
      <c r="U95" s="301">
        <f t="shared" si="15"/>
        <v>6</v>
      </c>
      <c r="V95" s="751">
        <f t="shared" si="15"/>
        <v>6</v>
      </c>
      <c r="W95" s="301"/>
      <c r="X95" s="302"/>
      <c r="Y95" s="831">
        <f t="shared" si="13"/>
        <v>692</v>
      </c>
      <c r="Z95" s="831">
        <f t="shared" si="14"/>
        <v>0</v>
      </c>
    </row>
    <row r="96" spans="1:26" s="9" customFormat="1" ht="15" customHeight="1" x14ac:dyDescent="0.2">
      <c r="A96" s="29"/>
      <c r="B96" s="29"/>
      <c r="C96" s="407" t="s">
        <v>155</v>
      </c>
      <c r="D96" s="519">
        <f>SUM(D104+D108+D112+D116+D120+D128+D124)</f>
        <v>156</v>
      </c>
      <c r="E96" s="1108">
        <f t="shared" ref="E96:V96" si="16">SUM(E104+E108+E112+E116+E120+E128+E124)</f>
        <v>17</v>
      </c>
      <c r="F96" s="399">
        <f t="shared" si="16"/>
        <v>18</v>
      </c>
      <c r="G96" s="399">
        <f t="shared" si="16"/>
        <v>28</v>
      </c>
      <c r="H96" s="398">
        <f t="shared" si="16"/>
        <v>12</v>
      </c>
      <c r="I96" s="790">
        <f t="shared" si="16"/>
        <v>12</v>
      </c>
      <c r="J96" s="398">
        <f t="shared" si="16"/>
        <v>0</v>
      </c>
      <c r="K96" s="398">
        <f t="shared" si="16"/>
        <v>6</v>
      </c>
      <c r="L96" s="398">
        <f t="shared" si="16"/>
        <v>24</v>
      </c>
      <c r="M96" s="399">
        <f t="shared" si="16"/>
        <v>23</v>
      </c>
      <c r="N96" s="1109">
        <f t="shared" si="16"/>
        <v>8</v>
      </c>
      <c r="O96" s="1108">
        <f t="shared" si="16"/>
        <v>8</v>
      </c>
      <c r="P96" s="399">
        <f t="shared" si="16"/>
        <v>0</v>
      </c>
      <c r="Q96" s="399">
        <f t="shared" si="16"/>
        <v>0</v>
      </c>
      <c r="R96" s="399">
        <f t="shared" si="16"/>
        <v>0</v>
      </c>
      <c r="S96" s="1109">
        <f t="shared" si="16"/>
        <v>0</v>
      </c>
      <c r="T96" s="1108">
        <f t="shared" si="16"/>
        <v>0</v>
      </c>
      <c r="U96" s="399">
        <f t="shared" si="16"/>
        <v>0</v>
      </c>
      <c r="V96" s="1109">
        <f t="shared" si="16"/>
        <v>0</v>
      </c>
      <c r="W96" s="301"/>
      <c r="X96" s="302"/>
      <c r="Y96" s="831">
        <f t="shared" si="13"/>
        <v>156</v>
      </c>
      <c r="Z96" s="831">
        <f t="shared" si="14"/>
        <v>0</v>
      </c>
    </row>
    <row r="97" spans="1:26" ht="15" customHeight="1" x14ac:dyDescent="0.2">
      <c r="A97" s="29"/>
      <c r="B97" s="29"/>
      <c r="C97" s="32" t="s">
        <v>118</v>
      </c>
      <c r="D97" s="536">
        <f>SUM(D95:D96)</f>
        <v>848</v>
      </c>
      <c r="E97" s="292">
        <f t="shared" ref="E97:V97" si="17">SUM(E95:E96)</f>
        <v>54</v>
      </c>
      <c r="F97" s="524">
        <f t="shared" si="17"/>
        <v>98</v>
      </c>
      <c r="G97" s="524">
        <f t="shared" si="17"/>
        <v>99</v>
      </c>
      <c r="H97" s="293">
        <f t="shared" si="17"/>
        <v>61</v>
      </c>
      <c r="I97" s="294">
        <f t="shared" si="17"/>
        <v>49</v>
      </c>
      <c r="J97" s="295">
        <f t="shared" si="17"/>
        <v>48</v>
      </c>
      <c r="K97" s="295">
        <f t="shared" si="17"/>
        <v>51</v>
      </c>
      <c r="L97" s="295">
        <f t="shared" si="17"/>
        <v>113</v>
      </c>
      <c r="M97" s="296">
        <f t="shared" si="17"/>
        <v>111</v>
      </c>
      <c r="N97" s="296">
        <f t="shared" si="17"/>
        <v>61</v>
      </c>
      <c r="O97" s="297">
        <f t="shared" si="17"/>
        <v>61</v>
      </c>
      <c r="P97" s="296">
        <f t="shared" si="17"/>
        <v>6</v>
      </c>
      <c r="Q97" s="296">
        <f t="shared" si="17"/>
        <v>6</v>
      </c>
      <c r="R97" s="298">
        <f t="shared" si="17"/>
        <v>6</v>
      </c>
      <c r="S97" s="299">
        <f t="shared" si="17"/>
        <v>6</v>
      </c>
      <c r="T97" s="300">
        <f t="shared" si="17"/>
        <v>6</v>
      </c>
      <c r="U97" s="301">
        <f t="shared" si="17"/>
        <v>6</v>
      </c>
      <c r="V97" s="751">
        <f t="shared" si="17"/>
        <v>6</v>
      </c>
      <c r="W97" s="301"/>
      <c r="X97" s="302"/>
      <c r="Y97" s="831">
        <f t="shared" si="13"/>
        <v>848</v>
      </c>
      <c r="Z97" s="831">
        <f t="shared" si="14"/>
        <v>0</v>
      </c>
    </row>
    <row r="98" spans="1:26" ht="15" customHeight="1" x14ac:dyDescent="0.2">
      <c r="A98" s="29"/>
      <c r="B98" s="29"/>
      <c r="C98" s="20" t="s">
        <v>26</v>
      </c>
      <c r="D98" s="90"/>
      <c r="E98" s="38">
        <f>SUM(E97)</f>
        <v>54</v>
      </c>
      <c r="F98" s="38">
        <f>SUM(E98+F97)</f>
        <v>152</v>
      </c>
      <c r="G98" s="38">
        <f>SUM(F98+G97)</f>
        <v>251</v>
      </c>
      <c r="H98" s="279">
        <f>SUM(H97+G98)</f>
        <v>312</v>
      </c>
      <c r="I98" s="279">
        <f t="shared" ref="I98:V98" si="18">SUM(I97+H98)</f>
        <v>361</v>
      </c>
      <c r="J98" s="220">
        <f t="shared" si="18"/>
        <v>409</v>
      </c>
      <c r="K98" s="39">
        <f t="shared" si="18"/>
        <v>460</v>
      </c>
      <c r="L98" s="39">
        <f t="shared" si="18"/>
        <v>573</v>
      </c>
      <c r="M98" s="53">
        <f t="shared" si="18"/>
        <v>684</v>
      </c>
      <c r="N98" s="78">
        <f t="shared" si="18"/>
        <v>745</v>
      </c>
      <c r="O98" s="55">
        <f t="shared" si="18"/>
        <v>806</v>
      </c>
      <c r="P98" s="55">
        <f t="shared" si="18"/>
        <v>812</v>
      </c>
      <c r="Q98" s="55">
        <f t="shared" si="18"/>
        <v>818</v>
      </c>
      <c r="R98" s="41">
        <f t="shared" si="18"/>
        <v>824</v>
      </c>
      <c r="S98" s="78">
        <f t="shared" si="18"/>
        <v>830</v>
      </c>
      <c r="T98" s="505">
        <f t="shared" si="18"/>
        <v>836</v>
      </c>
      <c r="U98" s="45">
        <f t="shared" si="18"/>
        <v>842</v>
      </c>
      <c r="V98" s="427">
        <f t="shared" si="18"/>
        <v>848</v>
      </c>
      <c r="W98" s="45"/>
      <c r="X98" s="328"/>
      <c r="Y98" s="831">
        <f t="shared" si="13"/>
        <v>10617</v>
      </c>
      <c r="Z98" s="831">
        <f t="shared" si="14"/>
        <v>10617</v>
      </c>
    </row>
    <row r="99" spans="1:26" ht="15" customHeight="1" x14ac:dyDescent="0.2">
      <c r="A99" s="29"/>
      <c r="B99" s="29"/>
      <c r="C99" s="104"/>
      <c r="D99" s="90"/>
      <c r="E99" s="38"/>
      <c r="F99" s="53"/>
      <c r="G99" s="53"/>
      <c r="H99" s="279"/>
      <c r="I99" s="279"/>
      <c r="J99" s="220"/>
      <c r="K99" s="65"/>
      <c r="L99" s="65"/>
      <c r="M99" s="76"/>
      <c r="N99" s="75"/>
      <c r="R99" s="76"/>
      <c r="S99" s="75"/>
      <c r="T99" s="506"/>
      <c r="U99" s="457"/>
      <c r="V99" s="839"/>
      <c r="W99" s="457"/>
      <c r="X99" s="10"/>
      <c r="Y99" s="831">
        <f t="shared" si="13"/>
        <v>0</v>
      </c>
      <c r="Z99" s="831">
        <f t="shared" si="14"/>
        <v>0</v>
      </c>
    </row>
    <row r="100" spans="1:26" ht="15" customHeight="1" x14ac:dyDescent="0.2">
      <c r="A100" s="59" t="s">
        <v>74</v>
      </c>
      <c r="B100" s="29" t="s">
        <v>5</v>
      </c>
      <c r="C100" s="20" t="s">
        <v>367</v>
      </c>
      <c r="D100" s="196">
        <v>41</v>
      </c>
      <c r="E100" s="218">
        <v>13</v>
      </c>
      <c r="F100" s="38">
        <v>28</v>
      </c>
      <c r="G100" s="71"/>
      <c r="H100" s="277"/>
      <c r="I100" s="277"/>
      <c r="J100" s="91"/>
      <c r="K100" s="65"/>
      <c r="L100" s="65"/>
      <c r="M100" s="76"/>
      <c r="N100" s="75"/>
      <c r="R100" s="76"/>
      <c r="S100" s="75"/>
      <c r="T100" s="116"/>
      <c r="U100" s="9"/>
      <c r="V100" s="428"/>
      <c r="W100" s="9"/>
      <c r="X100" s="10"/>
      <c r="Y100" s="831">
        <f t="shared" si="13"/>
        <v>41</v>
      </c>
      <c r="Z100" s="831">
        <f t="shared" si="14"/>
        <v>0</v>
      </c>
    </row>
    <row r="101" spans="1:26" ht="15" customHeight="1" x14ac:dyDescent="0.2">
      <c r="A101" s="59"/>
      <c r="B101" s="93"/>
      <c r="C101" s="29"/>
      <c r="D101" s="90"/>
      <c r="E101" s="69"/>
      <c r="F101" s="71"/>
      <c r="G101" s="71"/>
      <c r="H101" s="277"/>
      <c r="I101" s="277"/>
      <c r="J101" s="91"/>
      <c r="K101" s="65"/>
      <c r="L101" s="65"/>
      <c r="M101" s="76"/>
      <c r="N101" s="77"/>
      <c r="R101" s="76"/>
      <c r="S101" s="77"/>
      <c r="T101" s="165"/>
      <c r="U101" s="9"/>
      <c r="V101" s="428"/>
      <c r="W101" s="9"/>
      <c r="X101" s="10"/>
      <c r="Y101" s="831">
        <f t="shared" si="13"/>
        <v>0</v>
      </c>
      <c r="Z101" s="831">
        <f t="shared" si="14"/>
        <v>0</v>
      </c>
    </row>
    <row r="102" spans="1:26" s="66" customFormat="1" ht="15" customHeight="1" x14ac:dyDescent="0.2">
      <c r="A102" s="59" t="s">
        <v>75</v>
      </c>
      <c r="B102" s="93" t="s">
        <v>119</v>
      </c>
      <c r="C102" s="20" t="s">
        <v>199</v>
      </c>
      <c r="D102" s="196">
        <f>SUM(E102:F102)</f>
        <v>39</v>
      </c>
      <c r="E102" s="38">
        <v>21</v>
      </c>
      <c r="F102" s="38">
        <v>18</v>
      </c>
      <c r="G102" s="53"/>
      <c r="H102" s="279"/>
      <c r="I102" s="279"/>
      <c r="J102" s="220"/>
      <c r="K102" s="39"/>
      <c r="L102" s="39"/>
      <c r="M102" s="41"/>
      <c r="N102" s="78"/>
      <c r="O102" s="55"/>
      <c r="P102" s="55"/>
      <c r="Q102" s="55"/>
      <c r="R102" s="41"/>
      <c r="S102" s="78"/>
      <c r="T102" s="327"/>
      <c r="U102" s="67"/>
      <c r="V102" s="836"/>
      <c r="W102" s="67"/>
      <c r="X102" s="328"/>
      <c r="Y102" s="831">
        <f t="shared" si="13"/>
        <v>39</v>
      </c>
      <c r="Z102" s="831">
        <f t="shared" si="14"/>
        <v>0</v>
      </c>
    </row>
    <row r="103" spans="1:26" ht="15" customHeight="1" x14ac:dyDescent="0.2">
      <c r="A103" s="59"/>
      <c r="B103" s="93"/>
      <c r="C103" s="29" t="s">
        <v>196</v>
      </c>
      <c r="D103" s="90">
        <f>SUM(E103:F103)</f>
        <v>22</v>
      </c>
      <c r="E103" s="69">
        <v>4</v>
      </c>
      <c r="F103" s="69">
        <v>18</v>
      </c>
      <c r="G103" s="71"/>
      <c r="H103" s="278"/>
      <c r="I103" s="278"/>
      <c r="J103" s="91"/>
      <c r="K103" s="65"/>
      <c r="L103" s="65"/>
      <c r="M103" s="76"/>
      <c r="N103" s="77"/>
      <c r="R103" s="76"/>
      <c r="S103" s="77"/>
      <c r="T103" s="165"/>
      <c r="U103" s="9"/>
      <c r="V103" s="428"/>
      <c r="W103" s="9"/>
      <c r="X103" s="10"/>
      <c r="Y103" s="831">
        <f t="shared" si="13"/>
        <v>22</v>
      </c>
      <c r="Z103" s="831">
        <f t="shared" si="14"/>
        <v>0</v>
      </c>
    </row>
    <row r="104" spans="1:26" ht="15" customHeight="1" x14ac:dyDescent="0.2">
      <c r="A104" s="59"/>
      <c r="B104" s="93"/>
      <c r="C104" s="29" t="s">
        <v>197</v>
      </c>
      <c r="D104" s="90">
        <f>SUM(E104:F104)</f>
        <v>17</v>
      </c>
      <c r="E104" s="69">
        <v>17</v>
      </c>
      <c r="F104" s="69">
        <v>0</v>
      </c>
      <c r="G104" s="71"/>
      <c r="H104" s="278"/>
      <c r="I104" s="278"/>
      <c r="J104" s="91"/>
      <c r="K104" s="65"/>
      <c r="L104" s="65"/>
      <c r="M104" s="76"/>
      <c r="N104" s="77"/>
      <c r="R104" s="76"/>
      <c r="S104" s="77"/>
      <c r="T104" s="165"/>
      <c r="U104" s="9"/>
      <c r="V104" s="428"/>
      <c r="W104" s="9"/>
      <c r="X104" s="10"/>
      <c r="Y104" s="831">
        <f t="shared" si="13"/>
        <v>17</v>
      </c>
      <c r="Z104" s="831">
        <f t="shared" si="14"/>
        <v>0</v>
      </c>
    </row>
    <row r="105" spans="1:26" ht="15" customHeight="1" x14ac:dyDescent="0.2">
      <c r="A105" s="29"/>
      <c r="B105" s="93"/>
      <c r="C105" s="29"/>
      <c r="D105" s="90"/>
      <c r="E105" s="69"/>
      <c r="F105" s="69"/>
      <c r="G105" s="71"/>
      <c r="H105" s="278"/>
      <c r="I105" s="278"/>
      <c r="J105" s="215"/>
      <c r="K105" s="65"/>
      <c r="L105" s="65"/>
      <c r="M105" s="76"/>
      <c r="N105" s="77"/>
      <c r="R105" s="76"/>
      <c r="S105" s="77"/>
      <c r="T105" s="116"/>
      <c r="U105" s="9"/>
      <c r="V105" s="428"/>
      <c r="W105" s="9"/>
      <c r="X105" s="10"/>
      <c r="Y105" s="831">
        <f t="shared" si="13"/>
        <v>0</v>
      </c>
      <c r="Z105" s="831">
        <f t="shared" si="14"/>
        <v>0</v>
      </c>
    </row>
    <row r="106" spans="1:26" ht="15" customHeight="1" x14ac:dyDescent="0.2">
      <c r="A106" s="59" t="s">
        <v>75</v>
      </c>
      <c r="B106" s="29" t="s">
        <v>124</v>
      </c>
      <c r="C106" s="20" t="s">
        <v>200</v>
      </c>
      <c r="D106" s="196">
        <v>38</v>
      </c>
      <c r="E106" s="38"/>
      <c r="F106" s="53"/>
      <c r="G106" s="38">
        <v>38</v>
      </c>
      <c r="H106" s="277"/>
      <c r="I106" s="277"/>
      <c r="J106" s="91"/>
      <c r="K106" s="65"/>
      <c r="L106" s="65"/>
      <c r="M106" s="76"/>
      <c r="N106" s="77"/>
      <c r="R106" s="76"/>
      <c r="S106" s="77"/>
      <c r="T106" s="116"/>
      <c r="U106" s="9"/>
      <c r="V106" s="428"/>
      <c r="W106" s="9"/>
      <c r="X106" s="10"/>
      <c r="Y106" s="831">
        <f t="shared" si="13"/>
        <v>38</v>
      </c>
      <c r="Z106" s="831">
        <f t="shared" si="14"/>
        <v>0</v>
      </c>
    </row>
    <row r="107" spans="1:26" ht="15" customHeight="1" x14ac:dyDescent="0.2">
      <c r="A107" s="59"/>
      <c r="B107" s="93"/>
      <c r="C107" s="29" t="s">
        <v>196</v>
      </c>
      <c r="D107" s="90">
        <v>25</v>
      </c>
      <c r="E107" s="69"/>
      <c r="F107" s="71"/>
      <c r="G107" s="69">
        <v>25</v>
      </c>
      <c r="H107" s="278"/>
      <c r="I107" s="278"/>
      <c r="J107" s="91"/>
      <c r="K107" s="65"/>
      <c r="L107" s="65"/>
      <c r="M107" s="76"/>
      <c r="N107" s="77"/>
      <c r="R107" s="76"/>
      <c r="S107" s="77"/>
      <c r="T107" s="165"/>
      <c r="U107" s="9"/>
      <c r="V107" s="428"/>
      <c r="W107" s="9"/>
      <c r="X107" s="10"/>
      <c r="Y107" s="831">
        <f t="shared" si="13"/>
        <v>25</v>
      </c>
      <c r="Z107" s="831">
        <f t="shared" si="14"/>
        <v>0</v>
      </c>
    </row>
    <row r="108" spans="1:26" ht="15" customHeight="1" x14ac:dyDescent="0.2">
      <c r="A108" s="59"/>
      <c r="B108" s="93"/>
      <c r="C108" s="29" t="s">
        <v>197</v>
      </c>
      <c r="D108" s="90">
        <v>13</v>
      </c>
      <c r="E108" s="69"/>
      <c r="F108" s="71"/>
      <c r="G108" s="69">
        <v>13</v>
      </c>
      <c r="H108" s="278"/>
      <c r="I108" s="278"/>
      <c r="J108" s="91"/>
      <c r="K108" s="65"/>
      <c r="L108" s="65"/>
      <c r="M108" s="76"/>
      <c r="N108" s="77"/>
      <c r="R108" s="76"/>
      <c r="S108" s="77"/>
      <c r="T108" s="165"/>
      <c r="U108" s="9"/>
      <c r="V108" s="428"/>
      <c r="W108" s="9"/>
      <c r="X108" s="10"/>
      <c r="Y108" s="831">
        <f t="shared" si="13"/>
        <v>13</v>
      </c>
      <c r="Z108" s="831">
        <f t="shared" si="14"/>
        <v>0</v>
      </c>
    </row>
    <row r="109" spans="1:26" ht="15" customHeight="1" x14ac:dyDescent="0.2">
      <c r="A109" s="29"/>
      <c r="B109" s="93"/>
      <c r="C109" s="29"/>
      <c r="D109" s="90"/>
      <c r="E109" s="69"/>
      <c r="F109" s="71"/>
      <c r="G109" s="71"/>
      <c r="H109" s="278"/>
      <c r="I109" s="278"/>
      <c r="J109" s="215"/>
      <c r="K109" s="65"/>
      <c r="L109" s="65"/>
      <c r="M109" s="76"/>
      <c r="N109" s="77"/>
      <c r="R109" s="76"/>
      <c r="S109" s="77"/>
      <c r="T109" s="116"/>
      <c r="U109" s="9"/>
      <c r="V109" s="428"/>
      <c r="W109" s="9"/>
      <c r="X109" s="10"/>
      <c r="Y109" s="831">
        <f t="shared" si="13"/>
        <v>0</v>
      </c>
      <c r="Z109" s="831">
        <f t="shared" si="14"/>
        <v>0</v>
      </c>
    </row>
    <row r="110" spans="1:26" ht="15" customHeight="1" x14ac:dyDescent="0.2">
      <c r="A110" s="29" t="s">
        <v>75</v>
      </c>
      <c r="B110" s="93" t="s">
        <v>458</v>
      </c>
      <c r="C110" s="20" t="s">
        <v>460</v>
      </c>
      <c r="D110" s="196">
        <v>82</v>
      </c>
      <c r="E110" s="69"/>
      <c r="F110" s="71"/>
      <c r="G110" s="71"/>
      <c r="H110" s="254">
        <v>41</v>
      </c>
      <c r="I110" s="39">
        <v>41</v>
      </c>
      <c r="J110" s="334"/>
      <c r="K110" s="65"/>
      <c r="L110" s="65"/>
      <c r="M110" s="76"/>
      <c r="N110" s="77"/>
      <c r="R110" s="76"/>
      <c r="S110" s="77"/>
      <c r="T110" s="116"/>
      <c r="U110" s="9"/>
      <c r="V110" s="428"/>
      <c r="W110" s="9"/>
      <c r="X110" s="10"/>
      <c r="Y110" s="831">
        <f t="shared" si="13"/>
        <v>82</v>
      </c>
      <c r="Z110" s="831">
        <f t="shared" si="14"/>
        <v>0</v>
      </c>
    </row>
    <row r="111" spans="1:26" ht="15" customHeight="1" x14ac:dyDescent="0.2">
      <c r="A111" s="29"/>
      <c r="B111" s="93"/>
      <c r="C111" s="29" t="s">
        <v>461</v>
      </c>
      <c r="D111" s="90">
        <v>58</v>
      </c>
      <c r="E111" s="69"/>
      <c r="F111" s="71"/>
      <c r="G111" s="71"/>
      <c r="H111" s="277">
        <v>29</v>
      </c>
      <c r="I111" s="65">
        <v>29</v>
      </c>
      <c r="J111" s="215"/>
      <c r="K111" s="65"/>
      <c r="L111" s="65"/>
      <c r="M111" s="76"/>
      <c r="N111" s="77"/>
      <c r="R111" s="76"/>
      <c r="S111" s="77"/>
      <c r="T111" s="116"/>
      <c r="U111" s="9"/>
      <c r="V111" s="428"/>
      <c r="W111" s="9"/>
      <c r="X111" s="10"/>
      <c r="Y111" s="831">
        <f t="shared" si="13"/>
        <v>58</v>
      </c>
      <c r="Z111" s="831">
        <f t="shared" si="14"/>
        <v>0</v>
      </c>
    </row>
    <row r="112" spans="1:26" ht="15" customHeight="1" x14ac:dyDescent="0.2">
      <c r="A112" s="29"/>
      <c r="B112" s="93"/>
      <c r="C112" s="29" t="s">
        <v>462</v>
      </c>
      <c r="D112" s="90">
        <v>24</v>
      </c>
      <c r="E112" s="69"/>
      <c r="F112" s="71"/>
      <c r="G112" s="71"/>
      <c r="H112" s="277">
        <v>12</v>
      </c>
      <c r="I112" s="65">
        <v>12</v>
      </c>
      <c r="J112" s="215"/>
      <c r="K112" s="65"/>
      <c r="L112" s="65"/>
      <c r="M112" s="76"/>
      <c r="N112" s="77"/>
      <c r="R112" s="76"/>
      <c r="S112" s="77"/>
      <c r="T112" s="116"/>
      <c r="U112" s="9"/>
      <c r="V112" s="428"/>
      <c r="W112" s="9"/>
      <c r="X112" s="10"/>
      <c r="Y112" s="831">
        <f t="shared" si="13"/>
        <v>24</v>
      </c>
      <c r="Z112" s="831">
        <f t="shared" si="14"/>
        <v>0</v>
      </c>
    </row>
    <row r="113" spans="1:26" ht="15" customHeight="1" x14ac:dyDescent="0.2">
      <c r="A113" s="29"/>
      <c r="B113" s="93"/>
      <c r="C113" s="29"/>
      <c r="D113" s="90"/>
      <c r="E113" s="69"/>
      <c r="F113" s="71"/>
      <c r="G113" s="71"/>
      <c r="H113" s="278"/>
      <c r="I113" s="278"/>
      <c r="J113" s="215"/>
      <c r="K113" s="65"/>
      <c r="L113" s="65"/>
      <c r="M113" s="76"/>
      <c r="N113" s="77"/>
      <c r="R113" s="76"/>
      <c r="S113" s="77"/>
      <c r="T113" s="116"/>
      <c r="U113" s="9"/>
      <c r="V113" s="428"/>
      <c r="W113" s="9"/>
      <c r="X113" s="10"/>
      <c r="Y113" s="831">
        <f t="shared" si="13"/>
        <v>0</v>
      </c>
      <c r="Z113" s="831">
        <f t="shared" si="14"/>
        <v>0</v>
      </c>
    </row>
    <row r="114" spans="1:26" ht="15" customHeight="1" x14ac:dyDescent="0.2">
      <c r="A114" s="29" t="s">
        <v>75</v>
      </c>
      <c r="B114" s="933" t="s">
        <v>459</v>
      </c>
      <c r="C114" s="20" t="s">
        <v>494</v>
      </c>
      <c r="D114" s="196">
        <v>86</v>
      </c>
      <c r="E114" s="69"/>
      <c r="F114" s="71"/>
      <c r="G114" s="71"/>
      <c r="H114" s="278"/>
      <c r="I114" s="287"/>
      <c r="J114" s="39">
        <f>SUM(J115:J116)</f>
        <v>40</v>
      </c>
      <c r="K114" s="39">
        <f>SUM(K115:K116)</f>
        <v>46</v>
      </c>
      <c r="L114" s="115"/>
      <c r="M114" s="76"/>
      <c r="N114" s="77"/>
      <c r="R114" s="76"/>
      <c r="S114" s="77"/>
      <c r="T114" s="116"/>
      <c r="U114" s="9"/>
      <c r="V114" s="428"/>
      <c r="W114" s="9"/>
      <c r="X114" s="10"/>
      <c r="Y114" s="831">
        <f t="shared" si="13"/>
        <v>86</v>
      </c>
      <c r="Z114" s="831">
        <f t="shared" si="14"/>
        <v>0</v>
      </c>
    </row>
    <row r="115" spans="1:26" ht="15" customHeight="1" x14ac:dyDescent="0.2">
      <c r="A115" s="29"/>
      <c r="B115" s="93"/>
      <c r="C115" s="29" t="s">
        <v>600</v>
      </c>
      <c r="D115" s="90">
        <v>80</v>
      </c>
      <c r="E115" s="69"/>
      <c r="F115" s="71"/>
      <c r="G115" s="71"/>
      <c r="H115" s="278"/>
      <c r="I115" s="287"/>
      <c r="J115" s="65">
        <v>40</v>
      </c>
      <c r="K115" s="65">
        <v>40</v>
      </c>
      <c r="L115" s="115"/>
      <c r="M115" s="76"/>
      <c r="N115" s="77"/>
      <c r="R115" s="76"/>
      <c r="S115" s="77"/>
      <c r="T115" s="116"/>
      <c r="U115" s="9"/>
      <c r="V115" s="428"/>
      <c r="W115" s="9"/>
      <c r="X115" s="10"/>
      <c r="Y115" s="831">
        <f t="shared" si="13"/>
        <v>80</v>
      </c>
      <c r="Z115" s="831">
        <f t="shared" si="14"/>
        <v>0</v>
      </c>
    </row>
    <row r="116" spans="1:26" ht="15" customHeight="1" x14ac:dyDescent="0.2">
      <c r="A116" s="29"/>
      <c r="B116" s="93"/>
      <c r="C116" s="29" t="s">
        <v>601</v>
      </c>
      <c r="D116" s="90">
        <v>6</v>
      </c>
      <c r="E116" s="69"/>
      <c r="F116" s="71"/>
      <c r="G116" s="71"/>
      <c r="H116" s="278"/>
      <c r="I116" s="287"/>
      <c r="J116" s="65">
        <v>0</v>
      </c>
      <c r="K116" s="65">
        <v>6</v>
      </c>
      <c r="L116" s="115"/>
      <c r="M116" s="76"/>
      <c r="N116" s="77"/>
      <c r="R116" s="76"/>
      <c r="S116" s="77"/>
      <c r="T116" s="116"/>
      <c r="U116" s="9"/>
      <c r="V116" s="428"/>
      <c r="W116" s="9"/>
      <c r="X116" s="10"/>
      <c r="Y116" s="831">
        <f t="shared" si="13"/>
        <v>6</v>
      </c>
      <c r="Z116" s="831">
        <f t="shared" si="14"/>
        <v>0</v>
      </c>
    </row>
    <row r="117" spans="1:26" ht="15" customHeight="1" x14ac:dyDescent="0.2">
      <c r="A117" s="29"/>
      <c r="B117" s="93"/>
      <c r="C117" s="29"/>
      <c r="D117" s="90"/>
      <c r="E117" s="69"/>
      <c r="F117" s="71"/>
      <c r="G117" s="71"/>
      <c r="H117" s="278"/>
      <c r="I117" s="278"/>
      <c r="J117" s="215"/>
      <c r="K117" s="65"/>
      <c r="L117" s="65"/>
      <c r="M117" s="76"/>
      <c r="N117" s="77"/>
      <c r="R117" s="76"/>
      <c r="S117" s="77"/>
      <c r="T117" s="116"/>
      <c r="U117" s="9"/>
      <c r="V117" s="428"/>
      <c r="W117" s="9"/>
      <c r="X117" s="10"/>
      <c r="Y117" s="831">
        <f t="shared" si="13"/>
        <v>0</v>
      </c>
      <c r="Z117" s="831">
        <f t="shared" si="14"/>
        <v>0</v>
      </c>
    </row>
    <row r="118" spans="1:26" ht="15" customHeight="1" x14ac:dyDescent="0.2">
      <c r="A118" s="59" t="s">
        <v>75</v>
      </c>
      <c r="B118" s="29" t="s">
        <v>2</v>
      </c>
      <c r="C118" s="20" t="s">
        <v>198</v>
      </c>
      <c r="D118" s="196">
        <v>222</v>
      </c>
      <c r="E118" s="210"/>
      <c r="F118" s="71"/>
      <c r="G118" s="71"/>
      <c r="H118" s="279"/>
      <c r="I118" s="254"/>
      <c r="J118" s="220"/>
      <c r="K118" s="39"/>
      <c r="L118" s="39">
        <v>56</v>
      </c>
      <c r="M118" s="41">
        <v>56</v>
      </c>
      <c r="N118" s="43">
        <v>55</v>
      </c>
      <c r="O118" s="55">
        <v>55</v>
      </c>
      <c r="R118" s="76"/>
      <c r="S118" s="75"/>
      <c r="T118" s="116"/>
      <c r="U118" s="9"/>
      <c r="V118" s="428"/>
      <c r="W118" s="9"/>
      <c r="X118" s="10"/>
      <c r="Y118" s="831">
        <f t="shared" si="13"/>
        <v>222</v>
      </c>
      <c r="Z118" s="831">
        <f t="shared" si="14"/>
        <v>0</v>
      </c>
    </row>
    <row r="119" spans="1:26" ht="15" customHeight="1" x14ac:dyDescent="0.2">
      <c r="A119" s="59"/>
      <c r="B119" s="93"/>
      <c r="C119" s="29" t="s">
        <v>439</v>
      </c>
      <c r="D119" s="90">
        <v>189</v>
      </c>
      <c r="E119" s="69"/>
      <c r="F119" s="71"/>
      <c r="G119" s="71"/>
      <c r="H119" s="278"/>
      <c r="I119" s="278"/>
      <c r="J119" s="91"/>
      <c r="K119" s="65"/>
      <c r="L119" s="65">
        <v>48</v>
      </c>
      <c r="M119" s="76">
        <v>47</v>
      </c>
      <c r="N119" s="77">
        <v>47</v>
      </c>
      <c r="O119" s="74">
        <v>47</v>
      </c>
      <c r="R119" s="76"/>
      <c r="S119" s="77"/>
      <c r="T119" s="165"/>
      <c r="U119" s="9"/>
      <c r="V119" s="428"/>
      <c r="W119" s="9"/>
      <c r="X119" s="10"/>
      <c r="Y119" s="831">
        <f t="shared" si="13"/>
        <v>189</v>
      </c>
      <c r="Z119" s="831">
        <f t="shared" si="14"/>
        <v>0</v>
      </c>
    </row>
    <row r="120" spans="1:26" ht="15" customHeight="1" x14ac:dyDescent="0.2">
      <c r="A120" s="59"/>
      <c r="B120" s="93"/>
      <c r="C120" s="29" t="s">
        <v>440</v>
      </c>
      <c r="D120" s="90">
        <v>33</v>
      </c>
      <c r="E120" s="69"/>
      <c r="F120" s="71"/>
      <c r="G120" s="71"/>
      <c r="H120" s="278"/>
      <c r="I120" s="278"/>
      <c r="J120" s="91"/>
      <c r="K120" s="65"/>
      <c r="L120" s="65">
        <v>9</v>
      </c>
      <c r="M120" s="76">
        <v>8</v>
      </c>
      <c r="N120" s="77">
        <v>8</v>
      </c>
      <c r="O120" s="74">
        <v>8</v>
      </c>
      <c r="R120" s="76"/>
      <c r="S120" s="77"/>
      <c r="T120" s="165"/>
      <c r="U120" s="9"/>
      <c r="V120" s="428"/>
      <c r="W120" s="9"/>
      <c r="X120" s="10"/>
      <c r="Y120" s="831">
        <f t="shared" si="13"/>
        <v>33</v>
      </c>
      <c r="Z120" s="831">
        <f t="shared" si="14"/>
        <v>0</v>
      </c>
    </row>
    <row r="121" spans="1:26" ht="15" customHeight="1" x14ac:dyDescent="0.2">
      <c r="A121" s="29"/>
      <c r="B121" s="93"/>
      <c r="C121" s="29"/>
      <c r="D121" s="90"/>
      <c r="E121" s="69"/>
      <c r="F121" s="71"/>
      <c r="G121" s="71"/>
      <c r="H121" s="278"/>
      <c r="I121" s="278"/>
      <c r="J121" s="215"/>
      <c r="K121" s="65"/>
      <c r="L121" s="65"/>
      <c r="M121" s="76"/>
      <c r="N121" s="77"/>
      <c r="R121" s="76"/>
      <c r="S121" s="77"/>
      <c r="T121" s="116"/>
      <c r="U121" s="9"/>
      <c r="V121" s="428"/>
      <c r="W121" s="9"/>
      <c r="X121" s="10"/>
      <c r="Y121" s="831">
        <f t="shared" si="13"/>
        <v>0</v>
      </c>
      <c r="Z121" s="831">
        <f t="shared" si="14"/>
        <v>0</v>
      </c>
    </row>
    <row r="122" spans="1:26" ht="15" customHeight="1" x14ac:dyDescent="0.2">
      <c r="A122" s="59" t="s">
        <v>75</v>
      </c>
      <c r="B122" s="29" t="s">
        <v>2</v>
      </c>
      <c r="C122" s="20" t="s">
        <v>602</v>
      </c>
      <c r="D122" s="196">
        <v>100</v>
      </c>
      <c r="E122" s="210"/>
      <c r="F122" s="144"/>
      <c r="G122" s="71"/>
      <c r="H122" s="277"/>
      <c r="I122" s="278"/>
      <c r="J122" s="91"/>
      <c r="K122" s="65"/>
      <c r="L122" s="39">
        <v>50</v>
      </c>
      <c r="M122" s="41">
        <v>50</v>
      </c>
      <c r="N122" s="78"/>
      <c r="R122" s="76"/>
      <c r="S122" s="75"/>
      <c r="T122" s="116"/>
      <c r="U122" s="9"/>
      <c r="V122" s="428"/>
      <c r="W122" s="9"/>
      <c r="X122" s="10"/>
      <c r="Y122" s="831">
        <f t="shared" si="13"/>
        <v>100</v>
      </c>
      <c r="Z122" s="831">
        <f t="shared" si="14"/>
        <v>0</v>
      </c>
    </row>
    <row r="123" spans="1:26" ht="15" customHeight="1" x14ac:dyDescent="0.2">
      <c r="A123" s="59"/>
      <c r="B123" s="59"/>
      <c r="C123" s="29" t="s">
        <v>603</v>
      </c>
      <c r="D123" s="208">
        <v>70</v>
      </c>
      <c r="E123" s="69"/>
      <c r="F123" s="144"/>
      <c r="G123" s="71"/>
      <c r="H123" s="277"/>
      <c r="I123" s="278"/>
      <c r="J123" s="215"/>
      <c r="K123" s="65"/>
      <c r="L123" s="65">
        <v>35</v>
      </c>
      <c r="M123" s="76">
        <v>35</v>
      </c>
      <c r="N123" s="43"/>
      <c r="R123" s="76"/>
      <c r="S123" s="77"/>
      <c r="T123" s="116"/>
      <c r="U123" s="9"/>
      <c r="V123" s="428"/>
      <c r="W123" s="9"/>
      <c r="X123" s="10"/>
      <c r="Y123" s="831">
        <f t="shared" si="13"/>
        <v>70</v>
      </c>
      <c r="Z123" s="831">
        <f t="shared" si="14"/>
        <v>0</v>
      </c>
    </row>
    <row r="124" spans="1:26" ht="15" customHeight="1" x14ac:dyDescent="0.2">
      <c r="A124" s="59"/>
      <c r="B124" s="59"/>
      <c r="C124" s="29" t="s">
        <v>604</v>
      </c>
      <c r="D124" s="208">
        <v>30</v>
      </c>
      <c r="E124" s="69"/>
      <c r="F124" s="144"/>
      <c r="G124" s="71"/>
      <c r="H124" s="277"/>
      <c r="I124" s="278"/>
      <c r="J124" s="215"/>
      <c r="K124" s="65"/>
      <c r="L124" s="65">
        <v>15</v>
      </c>
      <c r="M124" s="76">
        <v>15</v>
      </c>
      <c r="N124" s="43"/>
      <c r="R124" s="76"/>
      <c r="S124" s="77"/>
      <c r="T124" s="116"/>
      <c r="U124" s="9"/>
      <c r="V124" s="428"/>
      <c r="W124" s="9"/>
      <c r="X124" s="10"/>
      <c r="Y124" s="831">
        <f t="shared" si="13"/>
        <v>30</v>
      </c>
      <c r="Z124" s="831">
        <f t="shared" si="14"/>
        <v>0</v>
      </c>
    </row>
    <row r="125" spans="1:26" ht="15" customHeight="1" x14ac:dyDescent="0.2">
      <c r="A125" s="59"/>
      <c r="B125" s="29"/>
      <c r="C125" s="20"/>
      <c r="D125" s="90"/>
      <c r="E125" s="69"/>
      <c r="F125" s="144"/>
      <c r="G125" s="71"/>
      <c r="H125" s="277"/>
      <c r="I125" s="278"/>
      <c r="J125" s="91"/>
      <c r="K125" s="65"/>
      <c r="L125" s="65"/>
      <c r="M125" s="76"/>
      <c r="N125" s="77"/>
      <c r="R125" s="76"/>
      <c r="S125" s="77"/>
      <c r="T125" s="165"/>
      <c r="U125" s="9"/>
      <c r="V125" s="428"/>
      <c r="W125" s="9"/>
      <c r="X125" s="10"/>
      <c r="Y125" s="831">
        <f t="shared" si="13"/>
        <v>0</v>
      </c>
      <c r="Z125" s="831">
        <f t="shared" si="14"/>
        <v>0</v>
      </c>
    </row>
    <row r="126" spans="1:26" ht="15" customHeight="1" x14ac:dyDescent="0.2">
      <c r="A126" s="59" t="s">
        <v>77</v>
      </c>
      <c r="B126" s="29" t="s">
        <v>6</v>
      </c>
      <c r="C126" s="29" t="s">
        <v>203</v>
      </c>
      <c r="D126" s="196">
        <v>95</v>
      </c>
      <c r="E126" s="38">
        <v>6</v>
      </c>
      <c r="F126" s="38">
        <f>SUM(F127:F128)</f>
        <v>47</v>
      </c>
      <c r="G126" s="38">
        <f>SUM(G127:G128)</f>
        <v>42</v>
      </c>
      <c r="H126" s="278"/>
      <c r="I126" s="278"/>
      <c r="J126" s="91"/>
      <c r="K126" s="65"/>
      <c r="L126" s="65"/>
      <c r="M126" s="76"/>
      <c r="N126" s="77"/>
      <c r="R126" s="76"/>
      <c r="S126" s="77"/>
      <c r="T126" s="116"/>
      <c r="U126" s="9"/>
      <c r="V126" s="428"/>
      <c r="W126" s="9"/>
      <c r="X126" s="10"/>
      <c r="Y126" s="831">
        <f t="shared" si="13"/>
        <v>95</v>
      </c>
      <c r="Z126" s="831">
        <f t="shared" si="14"/>
        <v>0</v>
      </c>
    </row>
    <row r="127" spans="1:26" ht="15" customHeight="1" x14ac:dyDescent="0.2">
      <c r="A127" s="59"/>
      <c r="B127" s="93"/>
      <c r="C127" s="29" t="s">
        <v>201</v>
      </c>
      <c r="D127" s="90">
        <v>62</v>
      </c>
      <c r="E127" s="69">
        <v>6</v>
      </c>
      <c r="F127" s="69">
        <v>29</v>
      </c>
      <c r="G127" s="69">
        <v>27</v>
      </c>
      <c r="H127" s="278"/>
      <c r="I127" s="278"/>
      <c r="J127" s="91"/>
      <c r="K127" s="65"/>
      <c r="L127" s="65"/>
      <c r="M127" s="76"/>
      <c r="N127" s="77"/>
      <c r="R127" s="76"/>
      <c r="S127" s="77"/>
      <c r="T127" s="116"/>
      <c r="U127" s="9"/>
      <c r="V127" s="428"/>
      <c r="W127" s="9"/>
      <c r="X127" s="10"/>
      <c r="Y127" s="831">
        <f t="shared" si="13"/>
        <v>62</v>
      </c>
      <c r="Z127" s="831">
        <f t="shared" si="14"/>
        <v>0</v>
      </c>
    </row>
    <row r="128" spans="1:26" ht="15" customHeight="1" x14ac:dyDescent="0.2">
      <c r="A128" s="59"/>
      <c r="B128" s="93"/>
      <c r="C128" s="29" t="s">
        <v>202</v>
      </c>
      <c r="D128" s="90">
        <v>33</v>
      </c>
      <c r="E128" s="69"/>
      <c r="F128" s="69">
        <v>18</v>
      </c>
      <c r="G128" s="69">
        <v>15</v>
      </c>
      <c r="H128" s="278"/>
      <c r="I128" s="278"/>
      <c r="J128" s="91"/>
      <c r="K128" s="65"/>
      <c r="L128" s="65"/>
      <c r="M128" s="76"/>
      <c r="N128" s="77"/>
      <c r="R128" s="76"/>
      <c r="S128" s="77"/>
      <c r="T128" s="165"/>
      <c r="U128" s="9"/>
      <c r="V128" s="428"/>
      <c r="W128" s="9"/>
      <c r="X128" s="10"/>
      <c r="Y128" s="831">
        <f t="shared" si="13"/>
        <v>33</v>
      </c>
      <c r="Z128" s="831">
        <f t="shared" si="14"/>
        <v>0</v>
      </c>
    </row>
    <row r="129" spans="1:26" ht="15" customHeight="1" x14ac:dyDescent="0.2">
      <c r="A129" s="59"/>
      <c r="B129" s="93"/>
      <c r="C129" s="29"/>
      <c r="D129" s="90"/>
      <c r="E129" s="69"/>
      <c r="F129" s="71"/>
      <c r="G129" s="71"/>
      <c r="H129" s="278"/>
      <c r="I129" s="278"/>
      <c r="J129" s="91"/>
      <c r="K129" s="65"/>
      <c r="L129" s="65"/>
      <c r="M129" s="76"/>
      <c r="N129" s="77"/>
      <c r="R129" s="76"/>
      <c r="S129" s="77"/>
      <c r="T129" s="165"/>
      <c r="U129" s="9"/>
      <c r="V129" s="428"/>
      <c r="W129" s="9"/>
      <c r="X129" s="10"/>
      <c r="Y129" s="831">
        <f t="shared" si="13"/>
        <v>0</v>
      </c>
      <c r="Z129" s="831">
        <f t="shared" si="14"/>
        <v>0</v>
      </c>
    </row>
    <row r="130" spans="1:26" ht="15" customHeight="1" x14ac:dyDescent="0.2">
      <c r="A130" s="29" t="s">
        <v>78</v>
      </c>
      <c r="B130" s="79" t="s">
        <v>379</v>
      </c>
      <c r="C130" s="79" t="s">
        <v>90</v>
      </c>
      <c r="D130" s="1110">
        <v>13</v>
      </c>
      <c r="E130" s="38"/>
      <c r="F130" s="38"/>
      <c r="G130" s="38">
        <v>6</v>
      </c>
      <c r="H130" s="1111">
        <v>7</v>
      </c>
      <c r="I130" s="277"/>
      <c r="J130" s="91"/>
      <c r="K130" s="65"/>
      <c r="L130" s="65"/>
      <c r="M130" s="76"/>
      <c r="N130" s="75"/>
      <c r="R130" s="76"/>
      <c r="S130" s="75"/>
      <c r="T130" s="116"/>
      <c r="U130" s="9"/>
      <c r="V130" s="428"/>
      <c r="W130" s="9"/>
      <c r="X130" s="10"/>
      <c r="Y130" s="831">
        <f t="shared" si="13"/>
        <v>13</v>
      </c>
      <c r="Z130" s="831">
        <f t="shared" si="14"/>
        <v>0</v>
      </c>
    </row>
    <row r="131" spans="1:26" ht="15" customHeight="1" x14ac:dyDescent="0.2">
      <c r="A131" s="29" t="s">
        <v>76</v>
      </c>
      <c r="B131" s="303" t="s">
        <v>116</v>
      </c>
      <c r="C131" s="29" t="s">
        <v>125</v>
      </c>
      <c r="D131" s="1110">
        <v>10</v>
      </c>
      <c r="E131" s="38"/>
      <c r="F131" s="38"/>
      <c r="G131" s="38">
        <v>5</v>
      </c>
      <c r="H131" s="1111">
        <v>5</v>
      </c>
      <c r="I131" s="277"/>
      <c r="J131" s="91"/>
      <c r="K131" s="65"/>
      <c r="L131" s="65"/>
      <c r="M131" s="76"/>
      <c r="N131" s="75"/>
      <c r="R131" s="76"/>
      <c r="S131" s="75"/>
      <c r="T131" s="116"/>
      <c r="U131" s="9"/>
      <c r="V131" s="428"/>
      <c r="W131" s="9"/>
      <c r="X131" s="10"/>
      <c r="Y131" s="831">
        <f t="shared" ref="Y131:Y135" si="19">SUM(E131:V131)</f>
        <v>10</v>
      </c>
      <c r="Z131" s="831">
        <f t="shared" ref="Z131:Z135" si="20">SUM(Y131-D131)</f>
        <v>0</v>
      </c>
    </row>
    <row r="132" spans="1:26" ht="15" customHeight="1" x14ac:dyDescent="0.2">
      <c r="A132" s="29"/>
      <c r="B132" s="29"/>
      <c r="C132" s="305"/>
      <c r="D132" s="90"/>
      <c r="E132" s="69"/>
      <c r="F132" s="71"/>
      <c r="G132" s="71"/>
      <c r="H132" s="278"/>
      <c r="I132" s="278"/>
      <c r="J132" s="91"/>
      <c r="K132" s="65"/>
      <c r="L132" s="65"/>
      <c r="M132" s="76"/>
      <c r="N132" s="75"/>
      <c r="R132" s="76"/>
      <c r="S132" s="75"/>
      <c r="T132" s="116"/>
      <c r="U132" s="9"/>
      <c r="V132" s="428"/>
      <c r="W132" s="9"/>
      <c r="X132" s="10"/>
      <c r="Y132" s="831">
        <f t="shared" si="19"/>
        <v>0</v>
      </c>
      <c r="Z132" s="831">
        <f t="shared" si="20"/>
        <v>0</v>
      </c>
    </row>
    <row r="133" spans="1:26" ht="15" customHeight="1" x14ac:dyDescent="0.2">
      <c r="A133" s="29"/>
      <c r="B133" s="29"/>
      <c r="C133" s="20" t="s">
        <v>34</v>
      </c>
      <c r="D133" s="196">
        <f>SUM(E133:F133)</f>
        <v>19</v>
      </c>
      <c r="E133" s="38">
        <v>14</v>
      </c>
      <c r="F133" s="38">
        <v>5</v>
      </c>
      <c r="G133" s="71"/>
      <c r="H133" s="278"/>
      <c r="I133" s="278"/>
      <c r="J133" s="91"/>
      <c r="K133" s="65"/>
      <c r="L133" s="65"/>
      <c r="M133" s="76"/>
      <c r="N133" s="75"/>
      <c r="R133" s="76"/>
      <c r="S133" s="75"/>
      <c r="T133" s="116"/>
      <c r="U133" s="9"/>
      <c r="V133" s="428"/>
      <c r="W133" s="9"/>
      <c r="X133" s="10"/>
      <c r="Y133" s="831">
        <f t="shared" si="19"/>
        <v>19</v>
      </c>
      <c r="Z133" s="831">
        <f t="shared" si="20"/>
        <v>0</v>
      </c>
    </row>
    <row r="134" spans="1:26" s="311" customFormat="1" ht="15" customHeight="1" x14ac:dyDescent="0.2">
      <c r="A134" s="306"/>
      <c r="B134" s="306"/>
      <c r="C134" s="56" t="s">
        <v>290</v>
      </c>
      <c r="D134" s="196">
        <f>SUM(G134:K134)</f>
        <v>27</v>
      </c>
      <c r="E134" s="38"/>
      <c r="F134" s="53"/>
      <c r="G134" s="38">
        <v>6</v>
      </c>
      <c r="H134" s="254">
        <v>6</v>
      </c>
      <c r="I134" s="254">
        <v>6</v>
      </c>
      <c r="J134" s="220">
        <v>6</v>
      </c>
      <c r="K134" s="39">
        <v>3</v>
      </c>
      <c r="L134" s="892"/>
      <c r="M134" s="307"/>
      <c r="N134" s="308"/>
      <c r="O134" s="307"/>
      <c r="P134" s="307"/>
      <c r="Q134" s="307"/>
      <c r="R134" s="307"/>
      <c r="S134" s="308"/>
      <c r="T134" s="165"/>
      <c r="U134" s="9"/>
      <c r="V134" s="840"/>
      <c r="W134" s="309"/>
      <c r="X134" s="310"/>
      <c r="Y134" s="831">
        <f t="shared" si="19"/>
        <v>27</v>
      </c>
      <c r="Z134" s="831">
        <f t="shared" si="20"/>
        <v>0</v>
      </c>
    </row>
    <row r="135" spans="1:26" s="501" customFormat="1" ht="15" customHeight="1" x14ac:dyDescent="0.2">
      <c r="A135" s="490"/>
      <c r="B135" s="490"/>
      <c r="C135" s="282" t="s">
        <v>226</v>
      </c>
      <c r="D135" s="283">
        <f>SUM(G135:K135)</f>
        <v>10</v>
      </c>
      <c r="E135" s="284"/>
      <c r="F135" s="284"/>
      <c r="G135" s="38">
        <v>2</v>
      </c>
      <c r="H135" s="491">
        <v>2</v>
      </c>
      <c r="I135" s="491">
        <v>2</v>
      </c>
      <c r="J135" s="488">
        <v>2</v>
      </c>
      <c r="K135" s="483">
        <v>2</v>
      </c>
      <c r="L135" s="893"/>
      <c r="M135" s="492"/>
      <c r="N135" s="498"/>
      <c r="O135" s="492"/>
      <c r="P135" s="492"/>
      <c r="Q135" s="492"/>
      <c r="R135" s="492"/>
      <c r="S135" s="498"/>
      <c r="T135" s="503"/>
      <c r="U135" s="499"/>
      <c r="V135" s="837"/>
      <c r="W135" s="499"/>
      <c r="X135" s="500"/>
      <c r="Y135" s="831">
        <f t="shared" si="19"/>
        <v>10</v>
      </c>
      <c r="Z135" s="831">
        <f t="shared" si="20"/>
        <v>0</v>
      </c>
    </row>
    <row r="136" spans="1:26" s="311" customFormat="1" ht="15" customHeight="1" x14ac:dyDescent="0.2">
      <c r="A136" s="306"/>
      <c r="B136" s="306"/>
      <c r="C136" s="282" t="s">
        <v>225</v>
      </c>
      <c r="D136" s="283">
        <f>SUM(L136:V136)</f>
        <v>66</v>
      </c>
      <c r="E136" s="38"/>
      <c r="F136" s="53"/>
      <c r="G136" s="53"/>
      <c r="H136" s="254"/>
      <c r="I136" s="254"/>
      <c r="J136" s="220"/>
      <c r="K136" s="483"/>
      <c r="L136" s="483">
        <v>6</v>
      </c>
      <c r="M136" s="284">
        <v>6</v>
      </c>
      <c r="N136" s="285">
        <v>6</v>
      </c>
      <c r="O136" s="284">
        <v>6</v>
      </c>
      <c r="P136" s="284">
        <v>6</v>
      </c>
      <c r="Q136" s="284">
        <v>6</v>
      </c>
      <c r="R136" s="284">
        <v>6</v>
      </c>
      <c r="S136" s="285">
        <v>6</v>
      </c>
      <c r="T136" s="410">
        <v>6</v>
      </c>
      <c r="U136" s="242">
        <v>6</v>
      </c>
      <c r="V136" s="753">
        <v>6</v>
      </c>
      <c r="W136" s="242"/>
      <c r="X136" s="243"/>
      <c r="Y136" s="831">
        <f t="shared" ref="Y136" si="21">SUM(E136:V136)</f>
        <v>66</v>
      </c>
      <c r="Z136" s="831">
        <f t="shared" ref="Z136" si="22">SUM(Y136-D136)</f>
        <v>0</v>
      </c>
    </row>
    <row r="137" spans="1:26" x14ac:dyDescent="0.2">
      <c r="A137" s="136"/>
      <c r="B137" s="136"/>
      <c r="C137" s="136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Y137" s="831"/>
      <c r="Z137" s="831"/>
    </row>
    <row r="138" spans="1:26" x14ac:dyDescent="0.2">
      <c r="A138" s="9"/>
      <c r="B138" s="9"/>
      <c r="C138" s="9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Y138" s="831"/>
      <c r="Z138" s="831"/>
    </row>
  </sheetData>
  <mergeCells count="1">
    <mergeCell ref="H1:L1"/>
  </mergeCells>
  <phoneticPr fontId="1" type="noConversion"/>
  <pageMargins left="0.75" right="0.75" top="1" bottom="1" header="0.5" footer="0.5"/>
  <pageSetup paperSize="8" scale="60" fitToHeight="2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zoomScale="60" zoomScaleNormal="60" workbookViewId="0">
      <selection activeCell="H77" sqref="H77"/>
    </sheetView>
  </sheetViews>
  <sheetFormatPr defaultRowHeight="12" x14ac:dyDescent="0.2"/>
  <cols>
    <col min="1" max="1" width="9.85546875" style="8" customWidth="1"/>
    <col min="2" max="2" width="12.42578125" style="479" customWidth="1"/>
    <col min="3" max="3" width="43.5703125" style="479" customWidth="1"/>
    <col min="4" max="7" width="9.140625" style="480"/>
    <col min="8" max="8" width="9.140625" style="481"/>
    <col min="9" max="19" width="9.140625" style="480"/>
    <col min="20" max="24" width="9.140625" style="8"/>
    <col min="25" max="25" width="7.7109375" style="480" bestFit="1" customWidth="1"/>
    <col min="26" max="26" width="8" style="480" bestFit="1" customWidth="1"/>
    <col min="27" max="16384" width="9.140625" style="8"/>
  </cols>
  <sheetData>
    <row r="1" spans="1:26" s="9" customFormat="1" ht="15" customHeight="1" x14ac:dyDescent="0.2">
      <c r="B1" s="244"/>
      <c r="C1" s="244"/>
      <c r="D1" s="443"/>
      <c r="E1" s="444"/>
      <c r="F1" s="539"/>
      <c r="G1" s="539"/>
      <c r="H1" s="1117" t="s">
        <v>412</v>
      </c>
      <c r="I1" s="1117"/>
      <c r="J1" s="1117"/>
      <c r="K1" s="1117"/>
      <c r="L1" s="1117"/>
      <c r="M1" s="443"/>
      <c r="N1" s="443"/>
      <c r="O1" s="443"/>
      <c r="P1" s="443"/>
      <c r="Q1" s="443"/>
      <c r="R1" s="443"/>
      <c r="S1" s="443"/>
      <c r="Y1" s="901"/>
      <c r="Z1" s="901"/>
    </row>
    <row r="2" spans="1:26" ht="15" customHeight="1" x14ac:dyDescent="0.2">
      <c r="A2" s="445" t="s">
        <v>46</v>
      </c>
      <c r="B2" s="11" t="s">
        <v>9</v>
      </c>
      <c r="C2" s="247" t="s">
        <v>4</v>
      </c>
      <c r="D2" s="248" t="s">
        <v>10</v>
      </c>
      <c r="E2" s="13" t="s">
        <v>11</v>
      </c>
      <c r="F2" s="13" t="s">
        <v>12</v>
      </c>
      <c r="G2" s="885" t="s">
        <v>13</v>
      </c>
      <c r="H2" s="250" t="s">
        <v>14</v>
      </c>
      <c r="I2" s="251" t="s">
        <v>15</v>
      </c>
      <c r="J2" s="16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142</v>
      </c>
      <c r="U2" s="17" t="s">
        <v>143</v>
      </c>
      <c r="V2" s="424" t="s">
        <v>144</v>
      </c>
      <c r="W2" s="17" t="s">
        <v>145</v>
      </c>
      <c r="X2" s="18" t="s">
        <v>147</v>
      </c>
      <c r="Y2" s="832" t="s">
        <v>392</v>
      </c>
      <c r="Z2" s="832" t="s">
        <v>388</v>
      </c>
    </row>
    <row r="3" spans="1:26" ht="15" customHeight="1" x14ac:dyDescent="0.2">
      <c r="A3" s="446"/>
      <c r="B3" s="20"/>
      <c r="C3" s="252"/>
      <c r="D3" s="196"/>
      <c r="E3" s="253"/>
      <c r="F3" s="253"/>
      <c r="G3" s="53"/>
      <c r="H3" s="254"/>
      <c r="I3" s="255"/>
      <c r="J3" s="256"/>
      <c r="K3" s="39"/>
      <c r="L3" s="39"/>
      <c r="M3" s="41"/>
      <c r="N3" s="78"/>
      <c r="O3" s="41"/>
      <c r="P3" s="41"/>
      <c r="Q3" s="41"/>
      <c r="R3" s="41"/>
      <c r="S3" s="28"/>
      <c r="T3" s="447"/>
      <c r="U3" s="448"/>
      <c r="V3" s="841"/>
      <c r="W3" s="448"/>
      <c r="X3" s="449"/>
    </row>
    <row r="4" spans="1:26" s="450" customFormat="1" ht="15" customHeight="1" x14ac:dyDescent="0.2">
      <c r="A4" s="59"/>
      <c r="B4" s="59"/>
      <c r="C4" s="451" t="s">
        <v>154</v>
      </c>
      <c r="D4" s="568">
        <f t="shared" ref="D4:V4" si="0">SUM(D46+D51+D19+D23+D62+D63+D65+D55+D15+D64+D59+D39+D27+D31+D35)</f>
        <v>929.15</v>
      </c>
      <c r="E4" s="723">
        <f t="shared" si="0"/>
        <v>44</v>
      </c>
      <c r="F4" s="723">
        <f t="shared" si="0"/>
        <v>42</v>
      </c>
      <c r="G4" s="723">
        <f t="shared" si="0"/>
        <v>36</v>
      </c>
      <c r="H4" s="724">
        <f t="shared" si="0"/>
        <v>62</v>
      </c>
      <c r="I4" s="724">
        <f t="shared" si="0"/>
        <v>134</v>
      </c>
      <c r="J4" s="725">
        <f t="shared" si="0"/>
        <v>102</v>
      </c>
      <c r="K4" s="726">
        <f t="shared" si="0"/>
        <v>71</v>
      </c>
      <c r="L4" s="726">
        <f t="shared" si="0"/>
        <v>74</v>
      </c>
      <c r="M4" s="392">
        <f t="shared" si="0"/>
        <v>60</v>
      </c>
      <c r="N4" s="393">
        <f t="shared" si="0"/>
        <v>50</v>
      </c>
      <c r="O4" s="392">
        <f t="shared" si="0"/>
        <v>40</v>
      </c>
      <c r="P4" s="392">
        <f t="shared" si="0"/>
        <v>40</v>
      </c>
      <c r="Q4" s="392">
        <f t="shared" si="0"/>
        <v>29</v>
      </c>
      <c r="R4" s="392">
        <f t="shared" si="0"/>
        <v>29</v>
      </c>
      <c r="S4" s="393">
        <f t="shared" si="0"/>
        <v>29</v>
      </c>
      <c r="T4" s="611">
        <f t="shared" si="0"/>
        <v>29</v>
      </c>
      <c r="U4" s="392">
        <f t="shared" si="0"/>
        <v>29</v>
      </c>
      <c r="V4" s="755">
        <f t="shared" si="0"/>
        <v>29</v>
      </c>
      <c r="W4" s="392"/>
      <c r="X4" s="324"/>
      <c r="Y4" s="902">
        <f>SUM(E4:V4)</f>
        <v>929</v>
      </c>
      <c r="Z4" s="903">
        <f t="shared" ref="Z4:Z11" si="1">SUM(Y4)-D4</f>
        <v>-0.14999999999997726</v>
      </c>
    </row>
    <row r="5" spans="1:26" s="450" customFormat="1" ht="15" customHeight="1" x14ac:dyDescent="0.2">
      <c r="A5" s="29"/>
      <c r="B5" s="29"/>
      <c r="C5" s="451" t="s">
        <v>155</v>
      </c>
      <c r="D5" s="385">
        <f t="shared" ref="D5:V5" si="2">SUM(D10+D24+D52+D20+D56+D16+D60+D40+D28+D32+D36+D44)</f>
        <v>194.85</v>
      </c>
      <c r="E5" s="723">
        <f t="shared" si="2"/>
        <v>20</v>
      </c>
      <c r="F5" s="723">
        <f t="shared" si="2"/>
        <v>0</v>
      </c>
      <c r="G5" s="723">
        <f t="shared" si="2"/>
        <v>0</v>
      </c>
      <c r="H5" s="724">
        <f t="shared" si="2"/>
        <v>13</v>
      </c>
      <c r="I5" s="724">
        <f t="shared" si="2"/>
        <v>65</v>
      </c>
      <c r="J5" s="727">
        <f t="shared" si="2"/>
        <v>40</v>
      </c>
      <c r="K5" s="726">
        <f t="shared" si="2"/>
        <v>16</v>
      </c>
      <c r="L5" s="726">
        <f t="shared" si="2"/>
        <v>20</v>
      </c>
      <c r="M5" s="392">
        <f t="shared" si="2"/>
        <v>9</v>
      </c>
      <c r="N5" s="393">
        <f t="shared" si="2"/>
        <v>4</v>
      </c>
      <c r="O5" s="392">
        <f t="shared" si="2"/>
        <v>4</v>
      </c>
      <c r="P5" s="392">
        <f t="shared" si="2"/>
        <v>4</v>
      </c>
      <c r="Q5" s="392">
        <f t="shared" si="2"/>
        <v>0</v>
      </c>
      <c r="R5" s="392">
        <f t="shared" si="2"/>
        <v>0</v>
      </c>
      <c r="S5" s="393">
        <f t="shared" si="2"/>
        <v>0</v>
      </c>
      <c r="T5" s="611">
        <f t="shared" si="2"/>
        <v>0</v>
      </c>
      <c r="U5" s="392">
        <f t="shared" si="2"/>
        <v>0</v>
      </c>
      <c r="V5" s="755">
        <f t="shared" si="2"/>
        <v>0</v>
      </c>
      <c r="W5" s="392"/>
      <c r="X5" s="324"/>
      <c r="Y5" s="902">
        <f t="shared" ref="Y5:Y65" si="3">SUM(E5:V5)</f>
        <v>195</v>
      </c>
      <c r="Z5" s="903">
        <f t="shared" si="1"/>
        <v>0.15000000000000568</v>
      </c>
    </row>
    <row r="6" spans="1:26" s="450" customFormat="1" ht="15" customHeight="1" x14ac:dyDescent="0.2">
      <c r="A6" s="29"/>
      <c r="B6" s="29"/>
      <c r="C6" s="452" t="s">
        <v>118</v>
      </c>
      <c r="D6" s="519">
        <f>SUM(D4:D5)</f>
        <v>1124</v>
      </c>
      <c r="E6" s="728">
        <f t="shared" ref="E6:V6" si="4">SUM(E4:E5)</f>
        <v>64</v>
      </c>
      <c r="F6" s="728">
        <f t="shared" si="4"/>
        <v>42</v>
      </c>
      <c r="G6" s="728">
        <f t="shared" si="4"/>
        <v>36</v>
      </c>
      <c r="H6" s="729">
        <f t="shared" si="4"/>
        <v>75</v>
      </c>
      <c r="I6" s="729">
        <f t="shared" si="4"/>
        <v>199</v>
      </c>
      <c r="J6" s="730">
        <f t="shared" si="4"/>
        <v>142</v>
      </c>
      <c r="K6" s="731">
        <f t="shared" si="4"/>
        <v>87</v>
      </c>
      <c r="L6" s="731">
        <f t="shared" si="4"/>
        <v>94</v>
      </c>
      <c r="M6" s="405">
        <f t="shared" si="4"/>
        <v>69</v>
      </c>
      <c r="N6" s="732">
        <f t="shared" si="4"/>
        <v>54</v>
      </c>
      <c r="O6" s="405">
        <f t="shared" si="4"/>
        <v>44</v>
      </c>
      <c r="P6" s="405">
        <f t="shared" si="4"/>
        <v>44</v>
      </c>
      <c r="Q6" s="405">
        <f t="shared" si="4"/>
        <v>29</v>
      </c>
      <c r="R6" s="405">
        <f t="shared" si="4"/>
        <v>29</v>
      </c>
      <c r="S6" s="732">
        <f t="shared" si="4"/>
        <v>29</v>
      </c>
      <c r="T6" s="404">
        <f t="shared" si="4"/>
        <v>29</v>
      </c>
      <c r="U6" s="405">
        <f t="shared" si="4"/>
        <v>29</v>
      </c>
      <c r="V6" s="756">
        <f t="shared" si="4"/>
        <v>29</v>
      </c>
      <c r="W6" s="405"/>
      <c r="X6" s="302"/>
      <c r="Y6" s="902">
        <f t="shared" si="3"/>
        <v>1124</v>
      </c>
      <c r="Z6" s="903">
        <f t="shared" si="1"/>
        <v>0</v>
      </c>
    </row>
    <row r="7" spans="1:26" s="450" customFormat="1" ht="15" customHeight="1" x14ac:dyDescent="0.2">
      <c r="A7" s="29"/>
      <c r="B7" s="29"/>
      <c r="C7" s="20" t="s">
        <v>26</v>
      </c>
      <c r="D7" s="90"/>
      <c r="E7" s="733">
        <v>64</v>
      </c>
      <c r="F7" s="792">
        <f t="shared" ref="F7:S7" si="5">SUM(E7+F6)</f>
        <v>106</v>
      </c>
      <c r="G7" s="899">
        <f t="shared" si="5"/>
        <v>142</v>
      </c>
      <c r="H7" s="734">
        <f t="shared" si="5"/>
        <v>217</v>
      </c>
      <c r="I7" s="735">
        <f t="shared" si="5"/>
        <v>416</v>
      </c>
      <c r="J7" s="736">
        <f t="shared" si="5"/>
        <v>558</v>
      </c>
      <c r="K7" s="736">
        <f t="shared" si="5"/>
        <v>645</v>
      </c>
      <c r="L7" s="736">
        <f t="shared" si="5"/>
        <v>739</v>
      </c>
      <c r="M7" s="515">
        <f t="shared" si="5"/>
        <v>808</v>
      </c>
      <c r="N7" s="515">
        <f t="shared" si="5"/>
        <v>862</v>
      </c>
      <c r="O7" s="737">
        <f t="shared" si="5"/>
        <v>906</v>
      </c>
      <c r="P7" s="515">
        <f t="shared" si="5"/>
        <v>950</v>
      </c>
      <c r="Q7" s="515">
        <f t="shared" si="5"/>
        <v>979</v>
      </c>
      <c r="R7" s="515">
        <f t="shared" si="5"/>
        <v>1008</v>
      </c>
      <c r="S7" s="738">
        <f t="shared" si="5"/>
        <v>1037</v>
      </c>
      <c r="T7" s="614">
        <f t="shared" ref="T7" si="6">SUM(S7+T6)</f>
        <v>1066</v>
      </c>
      <c r="U7" s="515">
        <f t="shared" ref="U7" si="7">SUM(T7+U6)</f>
        <v>1095</v>
      </c>
      <c r="V7" s="757">
        <f t="shared" ref="V7" si="8">SUM(U7+V6)</f>
        <v>1124</v>
      </c>
      <c r="W7" s="515"/>
      <c r="X7" s="46"/>
      <c r="Y7" s="902">
        <f t="shared" si="3"/>
        <v>12722</v>
      </c>
      <c r="Z7" s="903">
        <f t="shared" si="1"/>
        <v>12722</v>
      </c>
    </row>
    <row r="8" spans="1:26" s="450" customFormat="1" ht="15" customHeight="1" x14ac:dyDescent="0.2">
      <c r="A8" s="29"/>
      <c r="B8" s="29"/>
      <c r="C8" s="47"/>
      <c r="D8" s="90"/>
      <c r="E8" s="53"/>
      <c r="F8" s="53"/>
      <c r="G8" s="53"/>
      <c r="H8" s="254"/>
      <c r="I8" s="254"/>
      <c r="J8" s="220"/>
      <c r="K8" s="39"/>
      <c r="L8" s="39"/>
      <c r="M8" s="41"/>
      <c r="N8" s="78"/>
      <c r="O8" s="41"/>
      <c r="P8" s="41"/>
      <c r="Q8" s="41"/>
      <c r="R8" s="41"/>
      <c r="S8" s="78"/>
      <c r="T8" s="455"/>
      <c r="U8" s="456"/>
      <c r="V8" s="839"/>
      <c r="W8" s="457"/>
      <c r="X8" s="458"/>
      <c r="Y8" s="902">
        <f t="shared" si="3"/>
        <v>0</v>
      </c>
      <c r="Z8" s="903">
        <f t="shared" si="1"/>
        <v>0</v>
      </c>
    </row>
    <row r="9" spans="1:26" s="450" customFormat="1" ht="15" customHeight="1" x14ac:dyDescent="0.2">
      <c r="A9" s="29"/>
      <c r="B9" s="303"/>
      <c r="C9" s="20" t="s">
        <v>92</v>
      </c>
      <c r="D9" s="196">
        <f>SUM(D10:D10)</f>
        <v>20</v>
      </c>
      <c r="E9" s="38">
        <f>SUM(E10:E10)</f>
        <v>20</v>
      </c>
      <c r="F9" s="53"/>
      <c r="G9" s="53"/>
      <c r="H9" s="254"/>
      <c r="I9" s="254"/>
      <c r="J9" s="91"/>
      <c r="K9" s="65"/>
      <c r="L9" s="65"/>
      <c r="M9" s="76"/>
      <c r="N9" s="75"/>
      <c r="O9" s="76"/>
      <c r="P9" s="76"/>
      <c r="Q9" s="76"/>
      <c r="R9" s="76"/>
      <c r="S9" s="75"/>
      <c r="T9" s="455"/>
      <c r="U9" s="456"/>
      <c r="V9" s="839"/>
      <c r="W9" s="457"/>
      <c r="X9" s="458"/>
      <c r="Y9" s="902">
        <f t="shared" si="3"/>
        <v>20</v>
      </c>
      <c r="Z9" s="903">
        <f t="shared" si="1"/>
        <v>0</v>
      </c>
    </row>
    <row r="10" spans="1:26" s="450" customFormat="1" ht="15" customHeight="1" x14ac:dyDescent="0.2">
      <c r="A10" s="29" t="s">
        <v>267</v>
      </c>
      <c r="B10" s="29" t="s">
        <v>106</v>
      </c>
      <c r="C10" s="29" t="s">
        <v>320</v>
      </c>
      <c r="D10" s="90">
        <v>20</v>
      </c>
      <c r="E10" s="69">
        <v>20</v>
      </c>
      <c r="F10" s="71"/>
      <c r="G10" s="71"/>
      <c r="H10" s="277"/>
      <c r="I10" s="281"/>
      <c r="J10" s="65"/>
      <c r="K10" s="65"/>
      <c r="L10" s="65"/>
      <c r="M10" s="76"/>
      <c r="N10" s="75"/>
      <c r="O10" s="76"/>
      <c r="P10" s="76"/>
      <c r="Q10" s="76"/>
      <c r="R10" s="76"/>
      <c r="S10" s="75"/>
      <c r="T10" s="455"/>
      <c r="U10" s="456"/>
      <c r="V10" s="839"/>
      <c r="W10" s="457"/>
      <c r="X10" s="458"/>
      <c r="Y10" s="902">
        <f t="shared" si="3"/>
        <v>20</v>
      </c>
      <c r="Z10" s="903">
        <f t="shared" si="1"/>
        <v>0</v>
      </c>
    </row>
    <row r="11" spans="1:26" s="450" customFormat="1" ht="15" customHeight="1" x14ac:dyDescent="0.2">
      <c r="A11" s="29"/>
      <c r="B11" s="29"/>
      <c r="C11" s="29"/>
      <c r="D11" s="90"/>
      <c r="E11" s="69"/>
      <c r="F11" s="71"/>
      <c r="G11" s="71"/>
      <c r="H11" s="277"/>
      <c r="I11" s="287"/>
      <c r="J11" s="65"/>
      <c r="K11" s="65"/>
      <c r="L11" s="65"/>
      <c r="M11" s="76"/>
      <c r="N11" s="77"/>
      <c r="O11" s="76"/>
      <c r="P11" s="76"/>
      <c r="Q11" s="76"/>
      <c r="R11" s="76"/>
      <c r="S11" s="77"/>
      <c r="T11" s="455"/>
      <c r="U11" s="456"/>
      <c r="V11" s="839"/>
      <c r="W11" s="457"/>
      <c r="X11" s="458"/>
      <c r="Y11" s="902">
        <f t="shared" si="3"/>
        <v>0</v>
      </c>
      <c r="Z11" s="903">
        <f t="shared" si="1"/>
        <v>0</v>
      </c>
    </row>
    <row r="12" spans="1:26" s="576" customFormat="1" ht="15" customHeight="1" x14ac:dyDescent="0.2">
      <c r="A12" s="145"/>
      <c r="B12" s="145"/>
      <c r="C12" s="569" t="s">
        <v>489</v>
      </c>
      <c r="D12" s="147">
        <f t="shared" ref="D12:N12" si="9">SUM(D14+D18+D22+D26+D30+D46+D42)</f>
        <v>224</v>
      </c>
      <c r="E12" s="127">
        <f t="shared" si="9"/>
        <v>0</v>
      </c>
      <c r="F12" s="125">
        <f t="shared" si="9"/>
        <v>0</v>
      </c>
      <c r="G12" s="125">
        <f t="shared" si="9"/>
        <v>0</v>
      </c>
      <c r="H12" s="24">
        <f t="shared" si="9"/>
        <v>39</v>
      </c>
      <c r="I12" s="24">
        <f t="shared" si="9"/>
        <v>111</v>
      </c>
      <c r="J12" s="203">
        <f t="shared" si="9"/>
        <v>53</v>
      </c>
      <c r="K12" s="24">
        <f t="shared" si="9"/>
        <v>0</v>
      </c>
      <c r="L12" s="24">
        <f t="shared" si="9"/>
        <v>0</v>
      </c>
      <c r="M12" s="125">
        <f t="shared" si="9"/>
        <v>11</v>
      </c>
      <c r="N12" s="128">
        <f t="shared" si="9"/>
        <v>10</v>
      </c>
      <c r="O12" s="102"/>
      <c r="P12" s="102"/>
      <c r="Q12" s="102"/>
      <c r="R12" s="102"/>
      <c r="S12" s="571"/>
      <c r="T12" s="572"/>
      <c r="U12" s="573"/>
      <c r="V12" s="842"/>
      <c r="W12" s="574"/>
      <c r="X12" s="575"/>
      <c r="Y12" s="902">
        <f t="shared" si="3"/>
        <v>224</v>
      </c>
      <c r="Z12" s="903">
        <f>SUM(Y12)-D12</f>
        <v>0</v>
      </c>
    </row>
    <row r="13" spans="1:26" s="576" customFormat="1" ht="15" customHeight="1" x14ac:dyDescent="0.2">
      <c r="A13" s="81"/>
      <c r="B13" s="81"/>
      <c r="C13" s="570"/>
      <c r="D13" s="37"/>
      <c r="E13" s="38"/>
      <c r="F13" s="53"/>
      <c r="G13" s="53"/>
      <c r="H13" s="39"/>
      <c r="I13" s="65"/>
      <c r="J13" s="91"/>
      <c r="K13" s="65"/>
      <c r="L13" s="65"/>
      <c r="M13" s="71"/>
      <c r="N13" s="99"/>
      <c r="O13" s="71"/>
      <c r="P13" s="71"/>
      <c r="Q13" s="71"/>
      <c r="R13" s="71"/>
      <c r="S13" s="99"/>
      <c r="T13" s="577"/>
      <c r="U13" s="578"/>
      <c r="V13" s="843"/>
      <c r="W13" s="579"/>
      <c r="X13" s="580"/>
      <c r="Y13" s="902">
        <f t="shared" si="3"/>
        <v>0</v>
      </c>
      <c r="Z13" s="903">
        <f t="shared" ref="Z13:Z65" si="10">SUM(Y13)-D13</f>
        <v>0</v>
      </c>
    </row>
    <row r="14" spans="1:26" s="576" customFormat="1" ht="15" customHeight="1" x14ac:dyDescent="0.2">
      <c r="A14" s="81" t="s">
        <v>365</v>
      </c>
      <c r="B14" s="81" t="s">
        <v>309</v>
      </c>
      <c r="C14" s="570" t="s">
        <v>217</v>
      </c>
      <c r="D14" s="37">
        <v>47</v>
      </c>
      <c r="E14" s="69"/>
      <c r="F14" s="71"/>
      <c r="G14" s="53"/>
      <c r="H14" s="39">
        <f>SUM(H15:H16)</f>
        <v>22</v>
      </c>
      <c r="I14" s="39">
        <v>25</v>
      </c>
      <c r="J14" s="91"/>
      <c r="K14" s="65"/>
      <c r="L14" s="65"/>
      <c r="M14" s="71"/>
      <c r="N14" s="86"/>
      <c r="O14" s="71"/>
      <c r="P14" s="71"/>
      <c r="Q14" s="71"/>
      <c r="R14" s="71"/>
      <c r="S14" s="86"/>
      <c r="T14" s="581"/>
      <c r="U14" s="578"/>
      <c r="V14" s="843"/>
      <c r="W14" s="579"/>
      <c r="X14" s="580"/>
      <c r="Y14" s="902">
        <f t="shared" si="3"/>
        <v>47</v>
      </c>
      <c r="Z14" s="903">
        <f t="shared" si="10"/>
        <v>0</v>
      </c>
    </row>
    <row r="15" spans="1:26" s="576" customFormat="1" ht="15" customHeight="1" x14ac:dyDescent="0.2">
      <c r="A15" s="109"/>
      <c r="B15" s="109"/>
      <c r="C15" s="81" t="s">
        <v>215</v>
      </c>
      <c r="D15" s="63">
        <v>30</v>
      </c>
      <c r="E15" s="69"/>
      <c r="F15" s="71"/>
      <c r="G15" s="71"/>
      <c r="H15" s="65">
        <v>15</v>
      </c>
      <c r="I15" s="65">
        <v>15</v>
      </c>
      <c r="J15" s="215"/>
      <c r="K15" s="65"/>
      <c r="L15" s="65"/>
      <c r="M15" s="71"/>
      <c r="N15" s="99"/>
      <c r="O15" s="71"/>
      <c r="P15" s="71"/>
      <c r="Q15" s="71"/>
      <c r="R15" s="71"/>
      <c r="S15" s="99"/>
      <c r="T15" s="581"/>
      <c r="U15" s="578"/>
      <c r="V15" s="843"/>
      <c r="W15" s="579"/>
      <c r="X15" s="580"/>
      <c r="Y15" s="902">
        <f t="shared" si="3"/>
        <v>30</v>
      </c>
      <c r="Z15" s="903">
        <f t="shared" si="10"/>
        <v>0</v>
      </c>
    </row>
    <row r="16" spans="1:26" s="576" customFormat="1" ht="15" customHeight="1" x14ac:dyDescent="0.2">
      <c r="A16" s="109"/>
      <c r="B16" s="109"/>
      <c r="C16" s="81" t="s">
        <v>216</v>
      </c>
      <c r="D16" s="63">
        <v>17</v>
      </c>
      <c r="E16" s="69"/>
      <c r="F16" s="71"/>
      <c r="G16" s="71"/>
      <c r="H16" s="65">
        <v>7</v>
      </c>
      <c r="I16" s="65">
        <v>10</v>
      </c>
      <c r="J16" s="215"/>
      <c r="K16" s="65"/>
      <c r="L16" s="65"/>
      <c r="M16" s="71"/>
      <c r="N16" s="99"/>
      <c r="O16" s="71"/>
      <c r="P16" s="71"/>
      <c r="Q16" s="71"/>
      <c r="R16" s="71"/>
      <c r="S16" s="99"/>
      <c r="T16" s="581"/>
      <c r="U16" s="578"/>
      <c r="V16" s="843"/>
      <c r="W16" s="579"/>
      <c r="X16" s="580"/>
      <c r="Y16" s="902">
        <f t="shared" si="3"/>
        <v>17</v>
      </c>
      <c r="Z16" s="903">
        <f t="shared" si="10"/>
        <v>0</v>
      </c>
    </row>
    <row r="17" spans="1:26" s="576" customFormat="1" ht="15" customHeight="1" x14ac:dyDescent="0.2">
      <c r="A17" s="109"/>
      <c r="B17" s="109"/>
      <c r="C17" s="109"/>
      <c r="D17" s="63"/>
      <c r="E17" s="69"/>
      <c r="F17" s="71"/>
      <c r="G17" s="71"/>
      <c r="H17" s="65"/>
      <c r="I17" s="65"/>
      <c r="J17" s="215"/>
      <c r="K17" s="65"/>
      <c r="L17" s="65"/>
      <c r="M17" s="71"/>
      <c r="N17" s="99"/>
      <c r="O17" s="71"/>
      <c r="P17" s="71"/>
      <c r="Q17" s="71"/>
      <c r="R17" s="71"/>
      <c r="S17" s="99"/>
      <c r="T17" s="581"/>
      <c r="U17" s="578"/>
      <c r="V17" s="843"/>
      <c r="W17" s="579"/>
      <c r="X17" s="580"/>
      <c r="Y17" s="902">
        <f t="shared" si="3"/>
        <v>0</v>
      </c>
      <c r="Z17" s="903">
        <f t="shared" si="10"/>
        <v>0</v>
      </c>
    </row>
    <row r="18" spans="1:26" s="576" customFormat="1" ht="15" customHeight="1" x14ac:dyDescent="0.2">
      <c r="A18" s="81" t="s">
        <v>88</v>
      </c>
      <c r="B18" s="81" t="s">
        <v>450</v>
      </c>
      <c r="C18" s="570" t="s">
        <v>310</v>
      </c>
      <c r="D18" s="37">
        <f>SUM(D19:D20)</f>
        <v>35</v>
      </c>
      <c r="E18" s="38"/>
      <c r="F18" s="53"/>
      <c r="G18" s="53"/>
      <c r="H18" s="39">
        <f>SUM(H19:H20)</f>
        <v>17</v>
      </c>
      <c r="I18" s="39">
        <v>18</v>
      </c>
      <c r="J18" s="220"/>
      <c r="K18" s="39"/>
      <c r="L18" s="65"/>
      <c r="M18" s="71"/>
      <c r="N18" s="86"/>
      <c r="O18" s="71"/>
      <c r="P18" s="71"/>
      <c r="Q18" s="71"/>
      <c r="R18" s="71"/>
      <c r="S18" s="86"/>
      <c r="T18" s="581"/>
      <c r="U18" s="578"/>
      <c r="V18" s="843"/>
      <c r="W18" s="579"/>
      <c r="X18" s="580"/>
      <c r="Y18" s="902">
        <f t="shared" si="3"/>
        <v>35</v>
      </c>
      <c r="Z18" s="903">
        <f t="shared" si="10"/>
        <v>0</v>
      </c>
    </row>
    <row r="19" spans="1:26" s="576" customFormat="1" ht="15" customHeight="1" x14ac:dyDescent="0.2">
      <c r="A19" s="109"/>
      <c r="B19" s="109"/>
      <c r="C19" s="81" t="s">
        <v>208</v>
      </c>
      <c r="D19" s="63">
        <v>22</v>
      </c>
      <c r="E19" s="69"/>
      <c r="F19" s="71"/>
      <c r="G19" s="71"/>
      <c r="H19" s="65">
        <v>11</v>
      </c>
      <c r="I19" s="65">
        <v>11</v>
      </c>
      <c r="J19" s="215"/>
      <c r="K19" s="65"/>
      <c r="L19" s="65"/>
      <c r="M19" s="71"/>
      <c r="N19" s="99"/>
      <c r="O19" s="71"/>
      <c r="P19" s="71"/>
      <c r="Q19" s="71"/>
      <c r="R19" s="71"/>
      <c r="S19" s="99"/>
      <c r="T19" s="581"/>
      <c r="U19" s="578"/>
      <c r="V19" s="843"/>
      <c r="W19" s="579"/>
      <c r="X19" s="580"/>
      <c r="Y19" s="902">
        <f t="shared" si="3"/>
        <v>22</v>
      </c>
      <c r="Z19" s="903">
        <f t="shared" si="10"/>
        <v>0</v>
      </c>
    </row>
    <row r="20" spans="1:26" s="576" customFormat="1" ht="15" customHeight="1" x14ac:dyDescent="0.2">
      <c r="A20" s="109"/>
      <c r="B20" s="109"/>
      <c r="C20" s="81" t="s">
        <v>209</v>
      </c>
      <c r="D20" s="63">
        <v>13</v>
      </c>
      <c r="E20" s="69"/>
      <c r="F20" s="71"/>
      <c r="G20" s="71"/>
      <c r="H20" s="65">
        <v>6</v>
      </c>
      <c r="I20" s="65">
        <v>7</v>
      </c>
      <c r="J20" s="215"/>
      <c r="K20" s="65"/>
      <c r="L20" s="65"/>
      <c r="M20" s="71"/>
      <c r="N20" s="99"/>
      <c r="O20" s="71"/>
      <c r="P20" s="71"/>
      <c r="Q20" s="71"/>
      <c r="R20" s="71"/>
      <c r="S20" s="99"/>
      <c r="T20" s="581"/>
      <c r="U20" s="578"/>
      <c r="V20" s="843"/>
      <c r="W20" s="579"/>
      <c r="X20" s="580"/>
      <c r="Y20" s="902">
        <f t="shared" si="3"/>
        <v>13</v>
      </c>
      <c r="Z20" s="903">
        <f t="shared" si="10"/>
        <v>0</v>
      </c>
    </row>
    <row r="21" spans="1:26" s="576" customFormat="1" ht="15" customHeight="1" x14ac:dyDescent="0.2">
      <c r="A21" s="109"/>
      <c r="B21" s="109"/>
      <c r="C21" s="109"/>
      <c r="D21" s="63"/>
      <c r="E21" s="69"/>
      <c r="F21" s="71"/>
      <c r="G21" s="71"/>
      <c r="H21" s="65"/>
      <c r="I21" s="65"/>
      <c r="J21" s="215"/>
      <c r="K21" s="65"/>
      <c r="L21" s="39"/>
      <c r="M21" s="53"/>
      <c r="N21" s="99"/>
      <c r="O21" s="71"/>
      <c r="P21" s="71"/>
      <c r="Q21" s="71"/>
      <c r="R21" s="71"/>
      <c r="S21" s="99"/>
      <c r="T21" s="581"/>
      <c r="U21" s="578"/>
      <c r="V21" s="843"/>
      <c r="W21" s="579"/>
      <c r="X21" s="580"/>
      <c r="Y21" s="902">
        <f t="shared" si="3"/>
        <v>0</v>
      </c>
      <c r="Z21" s="903">
        <f t="shared" si="10"/>
        <v>0</v>
      </c>
    </row>
    <row r="22" spans="1:26" s="576" customFormat="1" ht="15" customHeight="1" x14ac:dyDescent="0.2">
      <c r="A22" s="109" t="s">
        <v>361</v>
      </c>
      <c r="B22" s="109" t="s">
        <v>323</v>
      </c>
      <c r="C22" s="793" t="s">
        <v>324</v>
      </c>
      <c r="D22" s="61">
        <v>35</v>
      </c>
      <c r="E22" s="69"/>
      <c r="F22" s="71"/>
      <c r="G22" s="71"/>
      <c r="H22" s="39"/>
      <c r="I22" s="39">
        <f>SUM(I23:I24)</f>
        <v>18</v>
      </c>
      <c r="J22" s="334">
        <v>17</v>
      </c>
      <c r="K22" s="65"/>
      <c r="L22" s="39"/>
      <c r="M22" s="53"/>
      <c r="N22" s="99"/>
      <c r="O22" s="71"/>
      <c r="P22" s="71"/>
      <c r="Q22" s="71"/>
      <c r="R22" s="71"/>
      <c r="S22" s="99"/>
      <c r="T22" s="581"/>
      <c r="U22" s="578"/>
      <c r="V22" s="843"/>
      <c r="W22" s="579"/>
      <c r="X22" s="580"/>
      <c r="Y22" s="902">
        <f t="shared" si="3"/>
        <v>35</v>
      </c>
      <c r="Z22" s="903">
        <f t="shared" si="10"/>
        <v>0</v>
      </c>
    </row>
    <row r="23" spans="1:26" s="576" customFormat="1" ht="15" customHeight="1" x14ac:dyDescent="0.2">
      <c r="A23" s="109"/>
      <c r="B23" s="109"/>
      <c r="C23" s="109" t="s">
        <v>321</v>
      </c>
      <c r="D23" s="106">
        <f>SUM(D22-D24)</f>
        <v>22.75</v>
      </c>
      <c r="E23" s="69"/>
      <c r="F23" s="71"/>
      <c r="G23" s="71"/>
      <c r="H23" s="65"/>
      <c r="I23" s="65">
        <v>12</v>
      </c>
      <c r="J23" s="215">
        <v>11</v>
      </c>
      <c r="K23" s="65"/>
      <c r="L23" s="39"/>
      <c r="M23" s="53"/>
      <c r="N23" s="99"/>
      <c r="O23" s="71"/>
      <c r="P23" s="71"/>
      <c r="Q23" s="71"/>
      <c r="R23" s="71"/>
      <c r="S23" s="99"/>
      <c r="T23" s="581"/>
      <c r="U23" s="578"/>
      <c r="V23" s="843"/>
      <c r="W23" s="579"/>
      <c r="X23" s="580"/>
      <c r="Y23" s="902">
        <f t="shared" si="3"/>
        <v>23</v>
      </c>
      <c r="Z23" s="903">
        <f t="shared" si="10"/>
        <v>0.25</v>
      </c>
    </row>
    <row r="24" spans="1:26" s="576" customFormat="1" ht="15" customHeight="1" x14ac:dyDescent="0.2">
      <c r="A24" s="109"/>
      <c r="B24" s="109"/>
      <c r="C24" s="109" t="s">
        <v>322</v>
      </c>
      <c r="D24" s="106">
        <f>SUM(D22*0.35)</f>
        <v>12.25</v>
      </c>
      <c r="E24" s="69"/>
      <c r="F24" s="71"/>
      <c r="G24" s="71"/>
      <c r="H24" s="65"/>
      <c r="I24" s="65">
        <v>6</v>
      </c>
      <c r="J24" s="215">
        <v>6</v>
      </c>
      <c r="K24" s="65"/>
      <c r="L24" s="39"/>
      <c r="M24" s="53"/>
      <c r="N24" s="99"/>
      <c r="O24" s="71"/>
      <c r="P24" s="71"/>
      <c r="Q24" s="71"/>
      <c r="R24" s="71"/>
      <c r="S24" s="99"/>
      <c r="T24" s="581"/>
      <c r="U24" s="578"/>
      <c r="V24" s="843"/>
      <c r="W24" s="579"/>
      <c r="X24" s="580"/>
      <c r="Y24" s="902">
        <f t="shared" si="3"/>
        <v>12</v>
      </c>
      <c r="Z24" s="903">
        <f t="shared" si="10"/>
        <v>-0.25</v>
      </c>
    </row>
    <row r="25" spans="1:26" s="576" customFormat="1" ht="15" customHeight="1" x14ac:dyDescent="0.2">
      <c r="A25" s="109"/>
      <c r="B25" s="109"/>
      <c r="C25" s="109"/>
      <c r="D25" s="106"/>
      <c r="E25" s="69"/>
      <c r="F25" s="71"/>
      <c r="G25" s="71"/>
      <c r="H25" s="65"/>
      <c r="I25" s="65"/>
      <c r="J25" s="215"/>
      <c r="K25" s="65"/>
      <c r="L25" s="39"/>
      <c r="M25" s="53"/>
      <c r="N25" s="99"/>
      <c r="O25" s="71"/>
      <c r="P25" s="71"/>
      <c r="Q25" s="71"/>
      <c r="R25" s="71"/>
      <c r="S25" s="99"/>
      <c r="T25" s="581"/>
      <c r="U25" s="578"/>
      <c r="V25" s="843"/>
      <c r="W25" s="579"/>
      <c r="X25" s="580"/>
      <c r="Y25" s="902">
        <f t="shared" si="3"/>
        <v>0</v>
      </c>
      <c r="Z25" s="903">
        <f t="shared" si="10"/>
        <v>0</v>
      </c>
    </row>
    <row r="26" spans="1:26" s="576" customFormat="1" ht="15" customHeight="1" x14ac:dyDescent="0.2">
      <c r="A26" s="109" t="s">
        <v>409</v>
      </c>
      <c r="B26" s="109" t="s">
        <v>362</v>
      </c>
      <c r="C26" s="305" t="s">
        <v>408</v>
      </c>
      <c r="D26" s="170">
        <v>41</v>
      </c>
      <c r="E26" s="69"/>
      <c r="F26" s="71"/>
      <c r="G26" s="71"/>
      <c r="H26" s="65"/>
      <c r="I26" s="62">
        <f>SUM(I27:I28)</f>
        <v>21</v>
      </c>
      <c r="J26" s="39">
        <f>SUM(J27:J28)</f>
        <v>20</v>
      </c>
      <c r="K26" s="65"/>
      <c r="L26" s="39"/>
      <c r="M26" s="53"/>
      <c r="N26" s="99"/>
      <c r="O26" s="71"/>
      <c r="P26" s="71"/>
      <c r="Q26" s="71"/>
      <c r="R26" s="71"/>
      <c r="S26" s="99"/>
      <c r="T26" s="581"/>
      <c r="U26" s="578"/>
      <c r="V26" s="843"/>
      <c r="W26" s="579"/>
      <c r="X26" s="580"/>
      <c r="Y26" s="902">
        <f t="shared" si="3"/>
        <v>41</v>
      </c>
      <c r="Z26" s="903">
        <f t="shared" si="10"/>
        <v>0</v>
      </c>
    </row>
    <row r="27" spans="1:26" s="576" customFormat="1" ht="15" customHeight="1" x14ac:dyDescent="0.2">
      <c r="A27" s="109"/>
      <c r="B27" s="109"/>
      <c r="C27" s="84" t="s">
        <v>410</v>
      </c>
      <c r="D27" s="106">
        <f>SUM(D26-D28)</f>
        <v>27</v>
      </c>
      <c r="E27" s="69"/>
      <c r="F27" s="71"/>
      <c r="G27" s="71"/>
      <c r="H27" s="65"/>
      <c r="I27" s="65">
        <v>14</v>
      </c>
      <c r="J27" s="215">
        <v>13</v>
      </c>
      <c r="K27" s="65"/>
      <c r="L27" s="39"/>
      <c r="M27" s="53"/>
      <c r="N27" s="99"/>
      <c r="O27" s="71"/>
      <c r="P27" s="71"/>
      <c r="Q27" s="71"/>
      <c r="R27" s="71"/>
      <c r="S27" s="99"/>
      <c r="T27" s="581"/>
      <c r="U27" s="578"/>
      <c r="V27" s="843"/>
      <c r="W27" s="579"/>
      <c r="X27" s="580"/>
      <c r="Y27" s="902">
        <f t="shared" si="3"/>
        <v>27</v>
      </c>
      <c r="Z27" s="903">
        <f t="shared" si="10"/>
        <v>0</v>
      </c>
    </row>
    <row r="28" spans="1:26" s="576" customFormat="1" ht="15" customHeight="1" x14ac:dyDescent="0.2">
      <c r="A28" s="109"/>
      <c r="B28" s="109"/>
      <c r="C28" s="84" t="s">
        <v>411</v>
      </c>
      <c r="D28" s="106">
        <v>14</v>
      </c>
      <c r="E28" s="69"/>
      <c r="F28" s="71"/>
      <c r="G28" s="71"/>
      <c r="H28" s="65"/>
      <c r="I28" s="65">
        <v>7</v>
      </c>
      <c r="J28" s="215">
        <v>7</v>
      </c>
      <c r="K28" s="65"/>
      <c r="L28" s="39"/>
      <c r="M28" s="53"/>
      <c r="N28" s="99"/>
      <c r="O28" s="71"/>
      <c r="P28" s="71"/>
      <c r="Q28" s="71"/>
      <c r="R28" s="71"/>
      <c r="S28" s="99"/>
      <c r="T28" s="581"/>
      <c r="U28" s="578"/>
      <c r="V28" s="843"/>
      <c r="W28" s="579"/>
      <c r="X28" s="580"/>
      <c r="Y28" s="902">
        <f t="shared" si="3"/>
        <v>14</v>
      </c>
      <c r="Z28" s="903">
        <f t="shared" si="10"/>
        <v>0</v>
      </c>
    </row>
    <row r="29" spans="1:26" s="576" customFormat="1" ht="15" customHeight="1" x14ac:dyDescent="0.2">
      <c r="A29" s="109"/>
      <c r="B29" s="109"/>
      <c r="C29" s="84"/>
      <c r="D29" s="106"/>
      <c r="E29" s="69"/>
      <c r="F29" s="71"/>
      <c r="G29" s="71"/>
      <c r="H29" s="65"/>
      <c r="I29" s="65"/>
      <c r="J29" s="215"/>
      <c r="K29" s="65"/>
      <c r="L29" s="39"/>
      <c r="M29" s="53"/>
      <c r="N29" s="99"/>
      <c r="O29" s="71"/>
      <c r="P29" s="71"/>
      <c r="Q29" s="71"/>
      <c r="R29" s="71"/>
      <c r="S29" s="99"/>
      <c r="T29" s="581"/>
      <c r="U29" s="578"/>
      <c r="V29" s="843"/>
      <c r="W29" s="579"/>
      <c r="X29" s="580"/>
      <c r="Y29" s="902">
        <f t="shared" si="3"/>
        <v>0</v>
      </c>
      <c r="Z29" s="903">
        <f t="shared" si="10"/>
        <v>0</v>
      </c>
    </row>
    <row r="30" spans="1:26" s="576" customFormat="1" ht="15" customHeight="1" x14ac:dyDescent="0.2">
      <c r="A30" s="109" t="s">
        <v>606</v>
      </c>
      <c r="B30" s="900" t="s">
        <v>363</v>
      </c>
      <c r="C30" s="305" t="s">
        <v>413</v>
      </c>
      <c r="D30" s="170">
        <v>36</v>
      </c>
      <c r="E30" s="69"/>
      <c r="F30" s="71"/>
      <c r="G30" s="71"/>
      <c r="H30" s="65"/>
      <c r="I30" s="39">
        <v>20</v>
      </c>
      <c r="J30" s="334">
        <v>16</v>
      </c>
      <c r="K30" s="65"/>
      <c r="L30" s="39"/>
      <c r="M30" s="53"/>
      <c r="N30" s="99"/>
      <c r="O30" s="71"/>
      <c r="P30" s="71"/>
      <c r="Q30" s="71"/>
      <c r="R30" s="71"/>
      <c r="S30" s="99"/>
      <c r="T30" s="581"/>
      <c r="U30" s="578"/>
      <c r="V30" s="843"/>
      <c r="W30" s="579"/>
      <c r="X30" s="580"/>
      <c r="Y30" s="902">
        <f t="shared" si="3"/>
        <v>36</v>
      </c>
      <c r="Z30" s="903">
        <f t="shared" si="10"/>
        <v>0</v>
      </c>
    </row>
    <row r="31" spans="1:26" s="576" customFormat="1" ht="15" customHeight="1" x14ac:dyDescent="0.2">
      <c r="A31" s="109"/>
      <c r="B31" s="109"/>
      <c r="C31" s="84" t="s">
        <v>414</v>
      </c>
      <c r="D31" s="106">
        <f>SUM(D30-D32)</f>
        <v>17</v>
      </c>
      <c r="E31" s="69"/>
      <c r="F31" s="71"/>
      <c r="G31" s="71"/>
      <c r="H31" s="65"/>
      <c r="I31" s="65">
        <v>10</v>
      </c>
      <c r="J31" s="215">
        <v>7</v>
      </c>
      <c r="K31" s="65"/>
      <c r="L31" s="39"/>
      <c r="M31" s="53"/>
      <c r="N31" s="99"/>
      <c r="O31" s="71"/>
      <c r="P31" s="71"/>
      <c r="Q31" s="71"/>
      <c r="R31" s="71"/>
      <c r="S31" s="99"/>
      <c r="T31" s="581"/>
      <c r="U31" s="578"/>
      <c r="V31" s="843"/>
      <c r="W31" s="579"/>
      <c r="X31" s="580"/>
      <c r="Y31" s="902">
        <f t="shared" si="3"/>
        <v>17</v>
      </c>
      <c r="Z31" s="903">
        <f t="shared" si="10"/>
        <v>0</v>
      </c>
    </row>
    <row r="32" spans="1:26" s="576" customFormat="1" ht="15" customHeight="1" x14ac:dyDescent="0.2">
      <c r="A32" s="109"/>
      <c r="B32" s="109"/>
      <c r="C32" s="84" t="s">
        <v>415</v>
      </c>
      <c r="D32" s="106">
        <v>19</v>
      </c>
      <c r="E32" s="69"/>
      <c r="F32" s="71"/>
      <c r="G32" s="71"/>
      <c r="H32" s="65"/>
      <c r="I32" s="65">
        <v>10</v>
      </c>
      <c r="J32" s="215">
        <v>9</v>
      </c>
      <c r="K32" s="65"/>
      <c r="L32" s="39"/>
      <c r="M32" s="53"/>
      <c r="N32" s="99"/>
      <c r="O32" s="71"/>
      <c r="P32" s="71"/>
      <c r="Q32" s="71"/>
      <c r="R32" s="71"/>
      <c r="S32" s="99"/>
      <c r="T32" s="581"/>
      <c r="U32" s="578"/>
      <c r="V32" s="843"/>
      <c r="W32" s="579"/>
      <c r="X32" s="580"/>
      <c r="Y32" s="902">
        <f t="shared" si="3"/>
        <v>19</v>
      </c>
      <c r="Z32" s="903">
        <f t="shared" si="10"/>
        <v>0</v>
      </c>
    </row>
    <row r="33" spans="1:26" s="576" customFormat="1" ht="15" customHeight="1" x14ac:dyDescent="0.2">
      <c r="A33" s="109"/>
      <c r="B33" s="109"/>
      <c r="C33" s="109"/>
      <c r="D33" s="106"/>
      <c r="E33" s="69"/>
      <c r="F33" s="71"/>
      <c r="G33" s="71"/>
      <c r="H33" s="65"/>
      <c r="I33" s="65"/>
      <c r="J33" s="215"/>
      <c r="K33" s="65"/>
      <c r="L33" s="39"/>
      <c r="M33" s="53"/>
      <c r="N33" s="99"/>
      <c r="O33" s="71"/>
      <c r="P33" s="71"/>
      <c r="Q33" s="71"/>
      <c r="R33" s="71"/>
      <c r="S33" s="99"/>
      <c r="T33" s="581"/>
      <c r="U33" s="578"/>
      <c r="V33" s="843"/>
      <c r="W33" s="579"/>
      <c r="X33" s="580"/>
      <c r="Y33" s="902">
        <f t="shared" si="3"/>
        <v>0</v>
      </c>
      <c r="Z33" s="903">
        <f t="shared" si="10"/>
        <v>0</v>
      </c>
    </row>
    <row r="34" spans="1:26" s="450" customFormat="1" ht="15" customHeight="1" x14ac:dyDescent="0.2">
      <c r="A34" s="59" t="s">
        <v>607</v>
      </c>
      <c r="B34" s="59" t="s">
        <v>417</v>
      </c>
      <c r="C34" s="60" t="s">
        <v>425</v>
      </c>
      <c r="D34" s="332">
        <v>70</v>
      </c>
      <c r="E34" s="69"/>
      <c r="F34" s="53"/>
      <c r="G34" s="53"/>
      <c r="H34" s="254"/>
      <c r="I34" s="62">
        <v>37</v>
      </c>
      <c r="J34" s="39">
        <v>33</v>
      </c>
      <c r="K34" s="39"/>
      <c r="L34" s="65"/>
      <c r="M34" s="76"/>
      <c r="N34" s="77"/>
      <c r="O34" s="76"/>
      <c r="P34" s="76"/>
      <c r="Q34" s="76"/>
      <c r="R34" s="76"/>
      <c r="S34" s="77"/>
      <c r="T34" s="455"/>
      <c r="U34" s="456"/>
      <c r="V34" s="839"/>
      <c r="W34" s="457"/>
      <c r="X34" s="458"/>
      <c r="Y34" s="902">
        <f>SUM(E34:V34)</f>
        <v>70</v>
      </c>
      <c r="Z34" s="903">
        <f>SUM(Y34)-D34</f>
        <v>0</v>
      </c>
    </row>
    <row r="35" spans="1:26" s="450" customFormat="1" ht="15" customHeight="1" x14ac:dyDescent="0.2">
      <c r="A35" s="59"/>
      <c r="B35" s="59"/>
      <c r="C35" s="59" t="s">
        <v>418</v>
      </c>
      <c r="D35" s="208">
        <v>50</v>
      </c>
      <c r="E35" s="69"/>
      <c r="F35" s="53"/>
      <c r="G35" s="53"/>
      <c r="H35" s="254"/>
      <c r="I35" s="70">
        <v>25</v>
      </c>
      <c r="J35" s="65">
        <v>25</v>
      </c>
      <c r="K35" s="65"/>
      <c r="L35" s="65"/>
      <c r="M35" s="76"/>
      <c r="N35" s="77"/>
      <c r="O35" s="76"/>
      <c r="P35" s="76"/>
      <c r="Q35" s="76"/>
      <c r="R35" s="76"/>
      <c r="S35" s="77"/>
      <c r="T35" s="455"/>
      <c r="U35" s="456"/>
      <c r="V35" s="839"/>
      <c r="W35" s="457"/>
      <c r="X35" s="458"/>
      <c r="Y35" s="902">
        <f>SUM(E35:V35)</f>
        <v>50</v>
      </c>
      <c r="Z35" s="903">
        <f>SUM(Y35)-D35</f>
        <v>0</v>
      </c>
    </row>
    <row r="36" spans="1:26" s="450" customFormat="1" ht="15" customHeight="1" x14ac:dyDescent="0.2">
      <c r="A36" s="59"/>
      <c r="B36" s="59"/>
      <c r="C36" s="59" t="s">
        <v>419</v>
      </c>
      <c r="D36" s="208">
        <v>25</v>
      </c>
      <c r="E36" s="69"/>
      <c r="F36" s="53"/>
      <c r="G36" s="53"/>
      <c r="H36" s="254"/>
      <c r="I36" s="70">
        <v>12</v>
      </c>
      <c r="J36" s="65">
        <v>13</v>
      </c>
      <c r="K36" s="65"/>
      <c r="L36" s="65"/>
      <c r="M36" s="76"/>
      <c r="N36" s="77"/>
      <c r="O36" s="76"/>
      <c r="P36" s="76"/>
      <c r="Q36" s="76"/>
      <c r="R36" s="76"/>
      <c r="S36" s="77"/>
      <c r="T36" s="455"/>
      <c r="U36" s="456"/>
      <c r="V36" s="839"/>
      <c r="W36" s="457"/>
      <c r="X36" s="458"/>
      <c r="Y36" s="902">
        <f>SUM(E36:V36)</f>
        <v>25</v>
      </c>
      <c r="Z36" s="903">
        <f>SUM(Y36)-D36</f>
        <v>0</v>
      </c>
    </row>
    <row r="37" spans="1:26" s="576" customFormat="1" ht="15" customHeight="1" x14ac:dyDescent="0.2">
      <c r="A37" s="109"/>
      <c r="B37" s="109"/>
      <c r="C37" s="793"/>
      <c r="D37" s="61"/>
      <c r="E37" s="69"/>
      <c r="F37" s="71"/>
      <c r="G37" s="71"/>
      <c r="H37" s="65"/>
      <c r="I37" s="65"/>
      <c r="J37" s="215"/>
      <c r="K37" s="65"/>
      <c r="L37" s="39"/>
      <c r="M37" s="53"/>
      <c r="N37" s="58"/>
      <c r="O37" s="71"/>
      <c r="P37" s="71"/>
      <c r="Q37" s="71"/>
      <c r="R37" s="71"/>
      <c r="S37" s="99"/>
      <c r="T37" s="581"/>
      <c r="U37" s="578"/>
      <c r="V37" s="843"/>
      <c r="W37" s="579"/>
      <c r="X37" s="580"/>
      <c r="Y37" s="902"/>
      <c r="Z37" s="903"/>
    </row>
    <row r="38" spans="1:26" s="450" customFormat="1" ht="15" customHeight="1" x14ac:dyDescent="0.2">
      <c r="A38" s="59" t="s">
        <v>364</v>
      </c>
      <c r="B38" s="59" t="s">
        <v>359</v>
      </c>
      <c r="C38" s="60" t="s">
        <v>325</v>
      </c>
      <c r="D38" s="332">
        <v>15</v>
      </c>
      <c r="E38" s="69"/>
      <c r="F38" s="71"/>
      <c r="G38" s="71"/>
      <c r="H38" s="277"/>
      <c r="I38" s="465">
        <v>15</v>
      </c>
      <c r="J38" s="65"/>
      <c r="K38" s="65"/>
      <c r="L38" s="65"/>
      <c r="M38" s="76"/>
      <c r="N38" s="77"/>
      <c r="O38" s="76"/>
      <c r="P38" s="76"/>
      <c r="Q38" s="76"/>
      <c r="R38" s="76"/>
      <c r="S38" s="77"/>
      <c r="T38" s="455"/>
      <c r="U38" s="456"/>
      <c r="V38" s="839"/>
      <c r="W38" s="457"/>
      <c r="X38" s="458"/>
      <c r="Y38" s="902">
        <f>SUM(E38:V38)</f>
        <v>15</v>
      </c>
      <c r="Z38" s="903">
        <f>SUM(Y38)-D38</f>
        <v>0</v>
      </c>
    </row>
    <row r="39" spans="1:26" s="450" customFormat="1" ht="15" customHeight="1" x14ac:dyDescent="0.2">
      <c r="A39" s="59"/>
      <c r="B39" s="59"/>
      <c r="C39" s="59" t="s">
        <v>326</v>
      </c>
      <c r="D39" s="208">
        <v>11</v>
      </c>
      <c r="E39" s="69"/>
      <c r="F39" s="71"/>
      <c r="G39" s="71"/>
      <c r="H39" s="277"/>
      <c r="I39" s="287">
        <v>11</v>
      </c>
      <c r="J39" s="65"/>
      <c r="K39" s="65"/>
      <c r="L39" s="65"/>
      <c r="M39" s="76"/>
      <c r="N39" s="77"/>
      <c r="O39" s="76"/>
      <c r="P39" s="76"/>
      <c r="Q39" s="76"/>
      <c r="R39" s="76"/>
      <c r="S39" s="77"/>
      <c r="T39" s="455"/>
      <c r="U39" s="456"/>
      <c r="V39" s="839"/>
      <c r="W39" s="457"/>
      <c r="X39" s="458"/>
      <c r="Y39" s="902">
        <f>SUM(E39:V39)</f>
        <v>11</v>
      </c>
      <c r="Z39" s="903">
        <f>SUM(Y39)-D39</f>
        <v>0</v>
      </c>
    </row>
    <row r="40" spans="1:26" s="450" customFormat="1" ht="15" customHeight="1" x14ac:dyDescent="0.2">
      <c r="A40" s="59"/>
      <c r="B40" s="59"/>
      <c r="C40" s="59" t="s">
        <v>327</v>
      </c>
      <c r="D40" s="208">
        <v>4</v>
      </c>
      <c r="E40" s="69"/>
      <c r="F40" s="71"/>
      <c r="G40" s="71"/>
      <c r="H40" s="277"/>
      <c r="I40" s="287">
        <v>4</v>
      </c>
      <c r="J40" s="65"/>
      <c r="K40" s="65"/>
      <c r="L40" s="65"/>
      <c r="M40" s="76"/>
      <c r="N40" s="77"/>
      <c r="O40" s="76"/>
      <c r="P40" s="76"/>
      <c r="Q40" s="76"/>
      <c r="R40" s="76"/>
      <c r="S40" s="77"/>
      <c r="T40" s="455"/>
      <c r="U40" s="456"/>
      <c r="V40" s="839"/>
      <c r="W40" s="457"/>
      <c r="X40" s="458"/>
      <c r="Y40" s="902">
        <f>SUM(E40:V40)</f>
        <v>4</v>
      </c>
      <c r="Z40" s="903">
        <f>SUM(Y40)-D40</f>
        <v>0</v>
      </c>
    </row>
    <row r="41" spans="1:26" s="576" customFormat="1" ht="15" customHeight="1" x14ac:dyDescent="0.2">
      <c r="A41" s="109"/>
      <c r="B41" s="109"/>
      <c r="C41" s="793"/>
      <c r="D41" s="61"/>
      <c r="E41" s="69"/>
      <c r="F41" s="71"/>
      <c r="G41" s="71"/>
      <c r="H41" s="65"/>
      <c r="I41" s="65"/>
      <c r="J41" s="215"/>
      <c r="K41" s="65"/>
      <c r="L41" s="39"/>
      <c r="M41" s="53"/>
      <c r="N41" s="58"/>
      <c r="O41" s="71"/>
      <c r="P41" s="71"/>
      <c r="Q41" s="71"/>
      <c r="R41" s="71"/>
      <c r="S41" s="99"/>
      <c r="T41" s="581"/>
      <c r="U41" s="578"/>
      <c r="V41" s="843"/>
      <c r="W41" s="579"/>
      <c r="X41" s="580"/>
      <c r="Y41" s="902"/>
      <c r="Z41" s="903"/>
    </row>
    <row r="42" spans="1:26" s="576" customFormat="1" ht="15" customHeight="1" x14ac:dyDescent="0.2">
      <c r="A42" s="109" t="s">
        <v>605</v>
      </c>
      <c r="B42" s="109" t="s">
        <v>608</v>
      </c>
      <c r="C42" s="793" t="s">
        <v>563</v>
      </c>
      <c r="D42" s="61">
        <v>9</v>
      </c>
      <c r="E42" s="69"/>
      <c r="F42" s="71"/>
      <c r="G42" s="71"/>
      <c r="H42" s="65"/>
      <c r="I42" s="39">
        <v>9</v>
      </c>
      <c r="J42" s="215"/>
      <c r="K42" s="65"/>
      <c r="L42" s="39"/>
      <c r="M42" s="53"/>
      <c r="N42" s="58"/>
      <c r="O42" s="71"/>
      <c r="P42" s="71"/>
      <c r="Q42" s="71"/>
      <c r="R42" s="71"/>
      <c r="S42" s="99"/>
      <c r="T42" s="581"/>
      <c r="U42" s="578"/>
      <c r="V42" s="843"/>
      <c r="W42" s="579"/>
      <c r="X42" s="580"/>
      <c r="Y42" s="902"/>
      <c r="Z42" s="903"/>
    </row>
    <row r="43" spans="1:26" s="576" customFormat="1" ht="15" customHeight="1" x14ac:dyDescent="0.2">
      <c r="A43" s="109"/>
      <c r="B43" s="109"/>
      <c r="C43" s="109" t="s">
        <v>564</v>
      </c>
      <c r="D43" s="63">
        <v>0</v>
      </c>
      <c r="E43" s="69"/>
      <c r="F43" s="71"/>
      <c r="G43" s="71"/>
      <c r="H43" s="65"/>
      <c r="I43" s="65">
        <v>0</v>
      </c>
      <c r="J43" s="215"/>
      <c r="K43" s="65"/>
      <c r="L43" s="39"/>
      <c r="M43" s="53"/>
      <c r="N43" s="58"/>
      <c r="O43" s="71"/>
      <c r="P43" s="71"/>
      <c r="Q43" s="71"/>
      <c r="R43" s="71"/>
      <c r="S43" s="99"/>
      <c r="T43" s="581"/>
      <c r="U43" s="578"/>
      <c r="V43" s="843"/>
      <c r="W43" s="579"/>
      <c r="X43" s="580"/>
      <c r="Y43" s="902"/>
      <c r="Z43" s="903"/>
    </row>
    <row r="44" spans="1:26" s="576" customFormat="1" ht="15" customHeight="1" x14ac:dyDescent="0.2">
      <c r="A44" s="109"/>
      <c r="B44" s="109"/>
      <c r="C44" s="109" t="s">
        <v>565</v>
      </c>
      <c r="D44" s="63">
        <v>9</v>
      </c>
      <c r="E44" s="69"/>
      <c r="F44" s="71"/>
      <c r="G44" s="71"/>
      <c r="H44" s="65"/>
      <c r="I44" s="65">
        <v>9</v>
      </c>
      <c r="J44" s="215"/>
      <c r="K44" s="65"/>
      <c r="L44" s="39"/>
      <c r="M44" s="53"/>
      <c r="N44" s="58"/>
      <c r="O44" s="71"/>
      <c r="P44" s="71"/>
      <c r="Q44" s="71"/>
      <c r="R44" s="71"/>
      <c r="S44" s="99"/>
      <c r="T44" s="581"/>
      <c r="U44" s="578"/>
      <c r="V44" s="843"/>
      <c r="W44" s="579"/>
      <c r="X44" s="580"/>
      <c r="Y44" s="902"/>
      <c r="Z44" s="903"/>
    </row>
    <row r="45" spans="1:26" s="576" customFormat="1" ht="15" customHeight="1" x14ac:dyDescent="0.2">
      <c r="A45" s="109"/>
      <c r="B45" s="109"/>
      <c r="C45" s="109"/>
      <c r="D45" s="63"/>
      <c r="E45" s="69"/>
      <c r="F45" s="71"/>
      <c r="G45" s="71"/>
      <c r="H45" s="65"/>
      <c r="I45" s="65"/>
      <c r="J45" s="215"/>
      <c r="K45" s="65"/>
      <c r="L45" s="39"/>
      <c r="M45" s="53"/>
      <c r="N45" s="58"/>
      <c r="O45" s="71"/>
      <c r="P45" s="71"/>
      <c r="Q45" s="71"/>
      <c r="R45" s="71"/>
      <c r="S45" s="99"/>
      <c r="T45" s="581"/>
      <c r="U45" s="578"/>
      <c r="V45" s="843"/>
      <c r="W45" s="579"/>
      <c r="X45" s="580"/>
      <c r="Y45" s="902"/>
      <c r="Z45" s="903"/>
    </row>
    <row r="46" spans="1:26" s="576" customFormat="1" ht="15" customHeight="1" x14ac:dyDescent="0.2">
      <c r="A46" s="109" t="s">
        <v>416</v>
      </c>
      <c r="B46" s="81" t="s">
        <v>7</v>
      </c>
      <c r="C46" s="570" t="s">
        <v>114</v>
      </c>
      <c r="D46" s="37">
        <v>21</v>
      </c>
      <c r="E46" s="69"/>
      <c r="F46" s="71"/>
      <c r="G46" s="71"/>
      <c r="H46" s="65"/>
      <c r="I46" s="65"/>
      <c r="J46" s="215"/>
      <c r="K46" s="65"/>
      <c r="L46" s="39"/>
      <c r="M46" s="53">
        <v>11</v>
      </c>
      <c r="N46" s="58">
        <v>10</v>
      </c>
      <c r="O46" s="71"/>
      <c r="P46" s="71"/>
      <c r="Q46" s="71"/>
      <c r="R46" s="71"/>
      <c r="S46" s="99"/>
      <c r="T46" s="581"/>
      <c r="U46" s="578"/>
      <c r="V46" s="843"/>
      <c r="W46" s="579"/>
      <c r="X46" s="580"/>
      <c r="Y46" s="902">
        <f>SUM(E46:V46)</f>
        <v>21</v>
      </c>
      <c r="Z46" s="903">
        <f>SUM(Y46)-D46</f>
        <v>0</v>
      </c>
    </row>
    <row r="47" spans="1:26" s="576" customFormat="1" ht="15" customHeight="1" x14ac:dyDescent="0.2">
      <c r="A47" s="81"/>
      <c r="B47" s="81"/>
      <c r="C47" s="81"/>
      <c r="D47" s="68"/>
      <c r="E47" s="69"/>
      <c r="F47" s="71"/>
      <c r="G47" s="71"/>
      <c r="H47" s="65"/>
      <c r="I47" s="65"/>
      <c r="J47" s="91"/>
      <c r="K47" s="65"/>
      <c r="L47" s="65"/>
      <c r="M47" s="71"/>
      <c r="N47" s="99"/>
      <c r="O47" s="71"/>
      <c r="P47" s="71"/>
      <c r="Q47" s="71"/>
      <c r="R47" s="71"/>
      <c r="S47" s="99"/>
      <c r="T47" s="577"/>
      <c r="U47" s="578"/>
      <c r="V47" s="843"/>
      <c r="W47" s="579"/>
      <c r="X47" s="580"/>
      <c r="Y47" s="902">
        <f t="shared" si="3"/>
        <v>0</v>
      </c>
      <c r="Z47" s="903">
        <f t="shared" si="10"/>
        <v>0</v>
      </c>
    </row>
    <row r="48" spans="1:26" s="450" customFormat="1" ht="15" customHeight="1" x14ac:dyDescent="0.2">
      <c r="A48" s="146"/>
      <c r="B48" s="146"/>
      <c r="C48" s="459" t="s">
        <v>610</v>
      </c>
      <c r="D48" s="202"/>
      <c r="E48" s="464"/>
      <c r="F48" s="125"/>
      <c r="G48" s="125"/>
      <c r="H48" s="384"/>
      <c r="I48" s="290"/>
      <c r="J48" s="216"/>
      <c r="K48" s="134"/>
      <c r="L48" s="134"/>
      <c r="M48" s="103"/>
      <c r="N48" s="141"/>
      <c r="O48" s="103"/>
      <c r="P48" s="103"/>
      <c r="Q48" s="103"/>
      <c r="R48" s="103"/>
      <c r="S48" s="141"/>
      <c r="T48" s="460"/>
      <c r="U48" s="461"/>
      <c r="V48" s="844"/>
      <c r="W48" s="462"/>
      <c r="X48" s="463"/>
      <c r="Y48" s="902">
        <f t="shared" si="3"/>
        <v>0</v>
      </c>
      <c r="Z48" s="903">
        <f t="shared" si="10"/>
        <v>0</v>
      </c>
    </row>
    <row r="49" spans="1:26" s="450" customFormat="1" ht="15" customHeight="1" x14ac:dyDescent="0.2">
      <c r="A49" s="59"/>
      <c r="B49" s="59"/>
      <c r="C49" s="60"/>
      <c r="D49" s="332"/>
      <c r="E49" s="69"/>
      <c r="F49" s="53"/>
      <c r="G49" s="53"/>
      <c r="H49" s="254"/>
      <c r="I49" s="287"/>
      <c r="J49" s="65"/>
      <c r="K49" s="65"/>
      <c r="L49" s="65"/>
      <c r="M49" s="76"/>
      <c r="N49" s="77"/>
      <c r="O49" s="76"/>
      <c r="P49" s="76"/>
      <c r="Q49" s="76"/>
      <c r="R49" s="76"/>
      <c r="S49" s="77"/>
      <c r="T49" s="455"/>
      <c r="U49" s="456"/>
      <c r="V49" s="839"/>
      <c r="W49" s="457"/>
      <c r="X49" s="458"/>
      <c r="Y49" s="902">
        <f t="shared" si="3"/>
        <v>0</v>
      </c>
      <c r="Z49" s="903">
        <f t="shared" si="10"/>
        <v>0</v>
      </c>
    </row>
    <row r="50" spans="1:26" s="468" customFormat="1" ht="15" customHeight="1" x14ac:dyDescent="0.2">
      <c r="A50" s="29" t="s">
        <v>87</v>
      </c>
      <c r="B50" s="29" t="s">
        <v>44</v>
      </c>
      <c r="C50" s="20" t="s">
        <v>311</v>
      </c>
      <c r="D50" s="196">
        <v>28</v>
      </c>
      <c r="E50" s="38"/>
      <c r="F50" s="53"/>
      <c r="G50" s="53"/>
      <c r="H50" s="254"/>
      <c r="I50" s="465"/>
      <c r="J50" s="39"/>
      <c r="K50" s="39"/>
      <c r="L50" s="39">
        <v>14</v>
      </c>
      <c r="M50" s="41">
        <v>14</v>
      </c>
      <c r="N50" s="78"/>
      <c r="O50" s="41"/>
      <c r="P50" s="41"/>
      <c r="Q50" s="41"/>
      <c r="R50" s="41"/>
      <c r="S50" s="78"/>
      <c r="T50" s="466"/>
      <c r="U50" s="467"/>
      <c r="V50" s="427"/>
      <c r="W50" s="45"/>
      <c r="X50" s="46"/>
      <c r="Y50" s="902">
        <f t="shared" si="3"/>
        <v>28</v>
      </c>
      <c r="Z50" s="903">
        <f t="shared" si="10"/>
        <v>0</v>
      </c>
    </row>
    <row r="51" spans="1:26" s="468" customFormat="1" ht="15" customHeight="1" x14ac:dyDescent="0.2">
      <c r="A51" s="59"/>
      <c r="B51" s="59"/>
      <c r="C51" s="29" t="s">
        <v>206</v>
      </c>
      <c r="D51" s="208">
        <v>19</v>
      </c>
      <c r="E51" s="38"/>
      <c r="F51" s="53"/>
      <c r="G51" s="71"/>
      <c r="H51" s="277"/>
      <c r="I51" s="465"/>
      <c r="J51" s="39"/>
      <c r="K51" s="39"/>
      <c r="L51" s="65">
        <v>10</v>
      </c>
      <c r="M51" s="76">
        <v>9</v>
      </c>
      <c r="N51" s="43"/>
      <c r="O51" s="41"/>
      <c r="P51" s="41"/>
      <c r="Q51" s="41"/>
      <c r="R51" s="41"/>
      <c r="S51" s="43"/>
      <c r="T51" s="466"/>
      <c r="U51" s="467"/>
      <c r="V51" s="427"/>
      <c r="W51" s="45"/>
      <c r="X51" s="46"/>
      <c r="Y51" s="902">
        <f t="shared" si="3"/>
        <v>19</v>
      </c>
      <c r="Z51" s="903">
        <f t="shared" si="10"/>
        <v>0</v>
      </c>
    </row>
    <row r="52" spans="1:26" s="450" customFormat="1" ht="15" customHeight="1" x14ac:dyDescent="0.2">
      <c r="A52" s="59"/>
      <c r="B52" s="59"/>
      <c r="C52" s="29" t="s">
        <v>207</v>
      </c>
      <c r="D52" s="208">
        <v>9</v>
      </c>
      <c r="E52" s="69"/>
      <c r="F52" s="71"/>
      <c r="G52" s="71"/>
      <c r="H52" s="277"/>
      <c r="I52" s="287"/>
      <c r="J52" s="65"/>
      <c r="K52" s="65"/>
      <c r="L52" s="65">
        <v>4</v>
      </c>
      <c r="M52" s="76">
        <v>5</v>
      </c>
      <c r="N52" s="77"/>
      <c r="O52" s="76"/>
      <c r="P52" s="76"/>
      <c r="Q52" s="76"/>
      <c r="R52" s="76"/>
      <c r="S52" s="77"/>
      <c r="T52" s="455"/>
      <c r="U52" s="456"/>
      <c r="V52" s="839"/>
      <c r="W52" s="457"/>
      <c r="X52" s="458"/>
      <c r="Y52" s="902">
        <f t="shared" si="3"/>
        <v>9</v>
      </c>
      <c r="Z52" s="903">
        <f t="shared" si="10"/>
        <v>0</v>
      </c>
    </row>
    <row r="53" spans="1:26" s="450" customFormat="1" ht="15" customHeight="1" x14ac:dyDescent="0.2">
      <c r="A53" s="59"/>
      <c r="B53" s="59"/>
      <c r="C53" s="59"/>
      <c r="D53" s="208"/>
      <c r="E53" s="69"/>
      <c r="F53" s="71"/>
      <c r="G53" s="71"/>
      <c r="H53" s="277"/>
      <c r="I53" s="287"/>
      <c r="J53" s="65"/>
      <c r="K53" s="65"/>
      <c r="L53" s="65"/>
      <c r="M53" s="76"/>
      <c r="N53" s="77"/>
      <c r="O53" s="76"/>
      <c r="P53" s="76"/>
      <c r="Q53" s="76"/>
      <c r="R53" s="76"/>
      <c r="S53" s="77"/>
      <c r="T53" s="455"/>
      <c r="U53" s="456"/>
      <c r="V53" s="839"/>
      <c r="W53" s="457"/>
      <c r="X53" s="458"/>
      <c r="Y53" s="902">
        <f t="shared" si="3"/>
        <v>0</v>
      </c>
      <c r="Z53" s="903">
        <f t="shared" si="10"/>
        <v>0</v>
      </c>
    </row>
    <row r="54" spans="1:26" s="469" customFormat="1" ht="12.75" customHeight="1" x14ac:dyDescent="0.2">
      <c r="A54" s="368"/>
      <c r="B54" s="368"/>
      <c r="C54" s="587" t="s">
        <v>488</v>
      </c>
      <c r="D54" s="531">
        <v>72</v>
      </c>
      <c r="E54" s="588"/>
      <c r="F54" s="588"/>
      <c r="G54" s="588"/>
      <c r="H54" s="565"/>
      <c r="I54" s="561"/>
      <c r="J54" s="562"/>
      <c r="K54" s="561">
        <v>36</v>
      </c>
      <c r="L54" s="561">
        <v>36</v>
      </c>
      <c r="M54" s="563"/>
      <c r="N54" s="879"/>
      <c r="O54" s="881"/>
      <c r="P54" s="882"/>
      <c r="Q54" s="563"/>
      <c r="R54" s="563"/>
      <c r="S54" s="564"/>
      <c r="T54" s="589"/>
      <c r="U54" s="590"/>
      <c r="V54" s="845"/>
      <c r="W54" s="591"/>
      <c r="X54" s="592"/>
      <c r="Y54" s="902">
        <f t="shared" si="3"/>
        <v>72</v>
      </c>
      <c r="Z54" s="903">
        <f t="shared" si="10"/>
        <v>0</v>
      </c>
    </row>
    <row r="55" spans="1:26" s="470" customFormat="1" ht="15" customHeight="1" x14ac:dyDescent="0.2">
      <c r="A55" s="510"/>
      <c r="B55" s="369"/>
      <c r="C55" s="586" t="s">
        <v>210</v>
      </c>
      <c r="D55" s="354">
        <f>SUM(D54-D56)</f>
        <v>50.400000000000006</v>
      </c>
      <c r="E55" s="593"/>
      <c r="F55" s="348"/>
      <c r="G55" s="348"/>
      <c r="H55" s="567"/>
      <c r="I55" s="376"/>
      <c r="J55" s="377"/>
      <c r="K55" s="376">
        <v>25</v>
      </c>
      <c r="L55" s="376">
        <v>25</v>
      </c>
      <c r="M55" s="357"/>
      <c r="N55" s="880"/>
      <c r="Q55" s="354"/>
      <c r="R55" s="347"/>
      <c r="S55" s="367"/>
      <c r="T55" s="594"/>
      <c r="U55" s="595"/>
      <c r="V55" s="846"/>
      <c r="W55" s="596"/>
      <c r="X55" s="597"/>
      <c r="Y55" s="902">
        <f t="shared" si="3"/>
        <v>50</v>
      </c>
      <c r="Z55" s="903">
        <f t="shared" si="10"/>
        <v>-0.40000000000000568</v>
      </c>
    </row>
    <row r="56" spans="1:26" s="9" customFormat="1" ht="15" customHeight="1" x14ac:dyDescent="0.2">
      <c r="A56" s="771"/>
      <c r="B56" s="598"/>
      <c r="C56" s="586" t="s">
        <v>211</v>
      </c>
      <c r="D56" s="354">
        <f>SUM(D54)*0.3</f>
        <v>21.599999999999998</v>
      </c>
      <c r="E56" s="599"/>
      <c r="F56" s="600"/>
      <c r="G56" s="600"/>
      <c r="H56" s="601"/>
      <c r="I56" s="877"/>
      <c r="J56" s="878"/>
      <c r="K56" s="877">
        <v>11</v>
      </c>
      <c r="L56" s="877">
        <v>11</v>
      </c>
      <c r="M56" s="603"/>
      <c r="N56" s="10"/>
      <c r="Q56" s="603"/>
      <c r="R56" s="602"/>
      <c r="S56" s="604"/>
      <c r="T56" s="349"/>
      <c r="U56" s="349"/>
      <c r="V56" s="439"/>
      <c r="W56" s="349"/>
      <c r="X56" s="350"/>
      <c r="Y56" s="902">
        <f t="shared" si="3"/>
        <v>22</v>
      </c>
      <c r="Z56" s="903">
        <f t="shared" si="10"/>
        <v>0.40000000000000213</v>
      </c>
    </row>
    <row r="57" spans="1:26" s="9" customFormat="1" ht="15" customHeight="1" x14ac:dyDescent="0.2">
      <c r="A57" s="771"/>
      <c r="B57" s="598"/>
      <c r="C57" s="586"/>
      <c r="D57" s="360"/>
      <c r="E57" s="602"/>
      <c r="F57" s="600"/>
      <c r="G57" s="600"/>
      <c r="H57" s="601"/>
      <c r="I57" s="601"/>
      <c r="J57" s="605"/>
      <c r="K57" s="601"/>
      <c r="L57" s="601"/>
      <c r="M57" s="602"/>
      <c r="N57" s="604"/>
      <c r="O57" s="602"/>
      <c r="P57" s="602"/>
      <c r="Q57" s="602"/>
      <c r="R57" s="602"/>
      <c r="S57" s="604"/>
      <c r="T57" s="349"/>
      <c r="U57" s="349"/>
      <c r="V57" s="439"/>
      <c r="W57" s="349"/>
      <c r="X57" s="350"/>
      <c r="Y57" s="902">
        <f t="shared" si="3"/>
        <v>0</v>
      </c>
      <c r="Z57" s="903">
        <f t="shared" si="10"/>
        <v>0</v>
      </c>
    </row>
    <row r="58" spans="1:26" s="9" customFormat="1" ht="15" customHeight="1" x14ac:dyDescent="0.2">
      <c r="A58" s="771"/>
      <c r="B58" s="598"/>
      <c r="C58" s="606" t="s">
        <v>424</v>
      </c>
      <c r="D58" s="361">
        <v>105</v>
      </c>
      <c r="E58" s="602"/>
      <c r="F58" s="600"/>
      <c r="G58" s="600"/>
      <c r="H58" s="601"/>
      <c r="I58" s="374"/>
      <c r="J58" s="512">
        <v>15</v>
      </c>
      <c r="K58" s="374">
        <v>15</v>
      </c>
      <c r="L58" s="374">
        <v>15</v>
      </c>
      <c r="M58" s="338">
        <v>15</v>
      </c>
      <c r="N58" s="364">
        <v>15</v>
      </c>
      <c r="O58" s="338">
        <v>15</v>
      </c>
      <c r="P58" s="338">
        <v>15</v>
      </c>
      <c r="Q58" s="602"/>
      <c r="R58" s="602"/>
      <c r="S58" s="604"/>
      <c r="T58" s="349"/>
      <c r="U58" s="349"/>
      <c r="V58" s="439"/>
      <c r="W58" s="349"/>
      <c r="X58" s="350"/>
      <c r="Y58" s="902">
        <f t="shared" si="3"/>
        <v>105</v>
      </c>
      <c r="Z58" s="903">
        <f t="shared" si="10"/>
        <v>0</v>
      </c>
    </row>
    <row r="59" spans="1:26" s="9" customFormat="1" ht="15" customHeight="1" x14ac:dyDescent="0.2">
      <c r="A59" s="771"/>
      <c r="B59" s="598"/>
      <c r="C59" s="586" t="s">
        <v>261</v>
      </c>
      <c r="D59" s="360">
        <v>74</v>
      </c>
      <c r="E59" s="602"/>
      <c r="F59" s="600"/>
      <c r="G59" s="600"/>
      <c r="H59" s="601"/>
      <c r="I59" s="376"/>
      <c r="J59" s="543">
        <v>10</v>
      </c>
      <c r="K59" s="372">
        <v>10</v>
      </c>
      <c r="L59" s="372">
        <v>10</v>
      </c>
      <c r="M59" s="347">
        <v>11</v>
      </c>
      <c r="N59" s="367">
        <v>11</v>
      </c>
      <c r="O59" s="347">
        <v>11</v>
      </c>
      <c r="P59" s="347">
        <v>11</v>
      </c>
      <c r="Q59" s="603"/>
      <c r="R59" s="602"/>
      <c r="S59" s="604"/>
      <c r="T59" s="349"/>
      <c r="U59" s="349"/>
      <c r="V59" s="439"/>
      <c r="W59" s="349"/>
      <c r="X59" s="350"/>
      <c r="Y59" s="902">
        <f t="shared" si="3"/>
        <v>74</v>
      </c>
      <c r="Z59" s="903">
        <f t="shared" si="10"/>
        <v>0</v>
      </c>
    </row>
    <row r="60" spans="1:26" s="9" customFormat="1" ht="15" customHeight="1" x14ac:dyDescent="0.2">
      <c r="A60" s="771"/>
      <c r="B60" s="598"/>
      <c r="C60" s="586" t="s">
        <v>262</v>
      </c>
      <c r="D60" s="360">
        <v>31</v>
      </c>
      <c r="E60" s="602"/>
      <c r="F60" s="600"/>
      <c r="G60" s="600"/>
      <c r="H60" s="601"/>
      <c r="I60" s="376"/>
      <c r="J60" s="553">
        <v>5</v>
      </c>
      <c r="K60" s="376">
        <v>5</v>
      </c>
      <c r="L60" s="376">
        <v>5</v>
      </c>
      <c r="M60" s="357">
        <v>4</v>
      </c>
      <c r="N60" s="541">
        <v>4</v>
      </c>
      <c r="O60" s="357">
        <v>4</v>
      </c>
      <c r="P60" s="357">
        <v>4</v>
      </c>
      <c r="Q60" s="603"/>
      <c r="R60" s="602"/>
      <c r="S60" s="604"/>
      <c r="T60" s="349"/>
      <c r="U60" s="349"/>
      <c r="V60" s="439"/>
      <c r="W60" s="349"/>
      <c r="X60" s="350"/>
      <c r="Y60" s="902">
        <f t="shared" si="3"/>
        <v>31</v>
      </c>
      <c r="Z60" s="903">
        <f t="shared" si="10"/>
        <v>0</v>
      </c>
    </row>
    <row r="61" spans="1:26" s="450" customFormat="1" ht="15" customHeight="1" x14ac:dyDescent="0.2">
      <c r="A61" s="59"/>
      <c r="B61" s="29"/>
      <c r="C61" s="29"/>
      <c r="D61" s="90"/>
      <c r="E61" s="69"/>
      <c r="F61" s="71"/>
      <c r="G61" s="71"/>
      <c r="H61" s="277"/>
      <c r="I61" s="277"/>
      <c r="J61" s="91"/>
      <c r="K61" s="65"/>
      <c r="L61" s="65"/>
      <c r="M61" s="76"/>
      <c r="N61" s="75"/>
      <c r="O61" s="76"/>
      <c r="P61" s="76"/>
      <c r="Q61" s="76"/>
      <c r="R61" s="76"/>
      <c r="S61" s="75"/>
      <c r="T61" s="455"/>
      <c r="U61" s="456"/>
      <c r="V61" s="839"/>
      <c r="W61" s="457"/>
      <c r="X61" s="458"/>
      <c r="Y61" s="902">
        <f t="shared" si="3"/>
        <v>0</v>
      </c>
      <c r="Z61" s="903">
        <f t="shared" si="10"/>
        <v>0</v>
      </c>
    </row>
    <row r="62" spans="1:26" s="450" customFormat="1" ht="15" customHeight="1" x14ac:dyDescent="0.2">
      <c r="A62" s="59"/>
      <c r="B62" s="29"/>
      <c r="C62" s="20" t="s">
        <v>212</v>
      </c>
      <c r="D62" s="471">
        <f>SUM(E62:F62)</f>
        <v>86</v>
      </c>
      <c r="E62" s="38">
        <v>44</v>
      </c>
      <c r="F62" s="38">
        <v>42</v>
      </c>
      <c r="G62" s="71"/>
      <c r="H62" s="277"/>
      <c r="I62" s="281"/>
      <c r="J62" s="65"/>
      <c r="K62" s="65"/>
      <c r="L62" s="65"/>
      <c r="M62" s="76"/>
      <c r="N62" s="75"/>
      <c r="O62" s="76"/>
      <c r="P62" s="76"/>
      <c r="Q62" s="76"/>
      <c r="R62" s="76"/>
      <c r="S62" s="75"/>
      <c r="T62" s="455"/>
      <c r="U62" s="456"/>
      <c r="V62" s="839"/>
      <c r="W62" s="457"/>
      <c r="X62" s="458"/>
      <c r="Y62" s="902">
        <f t="shared" si="3"/>
        <v>86</v>
      </c>
      <c r="Z62" s="903">
        <f t="shared" si="10"/>
        <v>0</v>
      </c>
    </row>
    <row r="63" spans="1:26" s="474" customFormat="1" ht="15" customHeight="1" x14ac:dyDescent="0.2">
      <c r="A63" s="306"/>
      <c r="B63" s="306"/>
      <c r="C63" s="56" t="s">
        <v>291</v>
      </c>
      <c r="D63" s="196">
        <f>SUM(G63:K63)</f>
        <v>120</v>
      </c>
      <c r="E63" s="38"/>
      <c r="F63" s="53"/>
      <c r="G63" s="53">
        <v>24</v>
      </c>
      <c r="H63" s="254">
        <v>24</v>
      </c>
      <c r="I63" s="254">
        <v>24</v>
      </c>
      <c r="J63" s="472">
        <v>24</v>
      </c>
      <c r="K63" s="39">
        <v>24</v>
      </c>
      <c r="L63" s="892"/>
      <c r="M63" s="307"/>
      <c r="N63" s="473"/>
      <c r="O63" s="307"/>
      <c r="P63" s="307"/>
      <c r="Q63" s="307"/>
      <c r="R63" s="307"/>
      <c r="S63" s="473"/>
      <c r="T63" s="455"/>
      <c r="U63" s="456"/>
      <c r="V63" s="839"/>
      <c r="W63" s="457"/>
      <c r="X63" s="458"/>
      <c r="Y63" s="902">
        <f t="shared" si="3"/>
        <v>120</v>
      </c>
      <c r="Z63" s="903">
        <f t="shared" si="10"/>
        <v>0</v>
      </c>
    </row>
    <row r="64" spans="1:26" s="497" customFormat="1" ht="15" customHeight="1" x14ac:dyDescent="0.2">
      <c r="A64" s="490"/>
      <c r="B64" s="490"/>
      <c r="C64" s="282" t="s">
        <v>226</v>
      </c>
      <c r="D64" s="283">
        <f>SUM(G64:K64)</f>
        <v>60</v>
      </c>
      <c r="E64" s="284"/>
      <c r="F64" s="284"/>
      <c r="G64" s="284">
        <v>12</v>
      </c>
      <c r="H64" s="491">
        <v>12</v>
      </c>
      <c r="I64" s="491">
        <v>12</v>
      </c>
      <c r="J64" s="488">
        <v>12</v>
      </c>
      <c r="K64" s="483">
        <v>12</v>
      </c>
      <c r="L64" s="893"/>
      <c r="M64" s="492"/>
      <c r="N64" s="498"/>
      <c r="O64" s="492"/>
      <c r="P64" s="492"/>
      <c r="Q64" s="492"/>
      <c r="R64" s="492"/>
      <c r="S64" s="492"/>
      <c r="T64" s="493"/>
      <c r="U64" s="494"/>
      <c r="V64" s="847"/>
      <c r="W64" s="495"/>
      <c r="X64" s="496"/>
      <c r="Y64" s="902">
        <f t="shared" si="3"/>
        <v>60</v>
      </c>
      <c r="Z64" s="903">
        <f t="shared" si="10"/>
        <v>0</v>
      </c>
    </row>
    <row r="65" spans="1:26" s="450" customFormat="1" ht="15" customHeight="1" x14ac:dyDescent="0.2">
      <c r="A65" s="172"/>
      <c r="B65" s="172"/>
      <c r="C65" s="489" t="s">
        <v>225</v>
      </c>
      <c r="D65" s="475">
        <f>SUM(L65:V65)</f>
        <v>319</v>
      </c>
      <c r="E65" s="238"/>
      <c r="F65" s="238"/>
      <c r="G65" s="238"/>
      <c r="H65" s="476"/>
      <c r="I65" s="477"/>
      <c r="J65" s="478"/>
      <c r="K65" s="525"/>
      <c r="L65" s="525">
        <v>29</v>
      </c>
      <c r="M65" s="178">
        <v>29</v>
      </c>
      <c r="N65" s="180">
        <v>29</v>
      </c>
      <c r="O65" s="178">
        <v>29</v>
      </c>
      <c r="P65" s="178">
        <v>29</v>
      </c>
      <c r="Q65" s="178">
        <v>29</v>
      </c>
      <c r="R65" s="178">
        <v>29</v>
      </c>
      <c r="S65" s="180">
        <v>29</v>
      </c>
      <c r="T65" s="240">
        <v>29</v>
      </c>
      <c r="U65" s="241">
        <v>29</v>
      </c>
      <c r="V65" s="753">
        <v>29</v>
      </c>
      <c r="W65" s="242"/>
      <c r="X65" s="243"/>
      <c r="Y65" s="902">
        <f t="shared" si="3"/>
        <v>319</v>
      </c>
      <c r="Z65" s="903">
        <f t="shared" si="10"/>
        <v>0</v>
      </c>
    </row>
    <row r="66" spans="1:26" ht="15" customHeight="1" x14ac:dyDescent="0.2"/>
    <row r="67" spans="1:26" ht="15" customHeight="1" x14ac:dyDescent="0.2">
      <c r="A67" s="66" t="s">
        <v>366</v>
      </c>
    </row>
    <row r="68" spans="1:26" ht="15" customHeight="1" x14ac:dyDescent="0.2"/>
    <row r="69" spans="1:26" ht="15" customHeight="1" x14ac:dyDescent="0.2">
      <c r="A69" s="479" t="s">
        <v>421</v>
      </c>
    </row>
    <row r="70" spans="1:26" ht="15" customHeight="1" x14ac:dyDescent="0.2">
      <c r="A70" s="884"/>
      <c r="B70" s="884"/>
      <c r="C70" s="884"/>
    </row>
    <row r="71" spans="1:26" ht="15" customHeight="1" x14ac:dyDescent="0.2">
      <c r="A71" s="884" t="s">
        <v>609</v>
      </c>
      <c r="B71" s="884"/>
      <c r="C71" s="884"/>
    </row>
    <row r="72" spans="1:26" ht="15" customHeight="1" x14ac:dyDescent="0.2">
      <c r="A72" s="884" t="s">
        <v>615</v>
      </c>
      <c r="B72" s="884"/>
      <c r="C72" s="884"/>
    </row>
    <row r="73" spans="1:26" ht="15" customHeight="1" x14ac:dyDescent="0.2">
      <c r="A73" s="884" t="s">
        <v>422</v>
      </c>
      <c r="B73" s="884"/>
      <c r="C73" s="884"/>
    </row>
    <row r="74" spans="1:26" ht="15" customHeight="1" x14ac:dyDescent="0.2">
      <c r="A74" s="884" t="s">
        <v>423</v>
      </c>
      <c r="B74" s="884"/>
      <c r="C74" s="884"/>
    </row>
    <row r="75" spans="1:26" ht="15" customHeight="1" x14ac:dyDescent="0.2">
      <c r="A75" s="898" t="s">
        <v>420</v>
      </c>
      <c r="B75" s="884"/>
      <c r="C75" s="884"/>
    </row>
    <row r="76" spans="1:26" ht="15" customHeight="1" x14ac:dyDescent="0.2">
      <c r="A76" s="884"/>
      <c r="B76" s="884"/>
      <c r="C76" s="884"/>
    </row>
    <row r="77" spans="1:26" x14ac:dyDescent="0.2">
      <c r="D77" s="794"/>
    </row>
  </sheetData>
  <mergeCells count="1">
    <mergeCell ref="H1:L1"/>
  </mergeCells>
  <phoneticPr fontId="1" type="noConversion"/>
  <pageMargins left="0.75" right="0.75" top="1" bottom="1" header="0.5" footer="0.5"/>
  <pageSetup paperSize="8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="80" zoomScaleNormal="80" workbookViewId="0">
      <selection activeCell="E51" sqref="E51"/>
    </sheetView>
  </sheetViews>
  <sheetFormatPr defaultRowHeight="12.75" x14ac:dyDescent="0.2"/>
  <cols>
    <col min="1" max="1" width="10" customWidth="1"/>
    <col min="2" max="2" width="13.140625" bestFit="1" customWidth="1"/>
    <col min="3" max="3" width="29.42578125" customWidth="1"/>
  </cols>
  <sheetData>
    <row r="1" spans="1:24" ht="15" customHeight="1" x14ac:dyDescent="0.2">
      <c r="A1" s="9"/>
      <c r="B1" s="244"/>
      <c r="C1" s="244"/>
      <c r="D1" s="443"/>
      <c r="E1" s="444"/>
      <c r="F1" s="539"/>
      <c r="G1" s="539"/>
      <c r="H1" s="1115" t="s">
        <v>247</v>
      </c>
      <c r="I1" s="1115"/>
      <c r="J1" s="1115"/>
      <c r="K1" s="1115"/>
      <c r="L1" s="1115"/>
      <c r="M1" s="443"/>
      <c r="N1" s="443"/>
      <c r="O1" s="443"/>
      <c r="P1" s="443"/>
      <c r="Q1" s="443"/>
      <c r="R1" s="443"/>
      <c r="S1" s="443"/>
      <c r="T1" s="9"/>
      <c r="U1" s="9"/>
      <c r="V1" s="9"/>
      <c r="W1" s="9"/>
      <c r="X1" s="9"/>
    </row>
    <row r="2" spans="1:24" ht="15" customHeight="1" x14ac:dyDescent="0.2">
      <c r="A2" s="445" t="s">
        <v>46</v>
      </c>
      <c r="B2" s="11" t="s">
        <v>9</v>
      </c>
      <c r="C2" s="247" t="s">
        <v>286</v>
      </c>
      <c r="D2" s="248" t="s">
        <v>10</v>
      </c>
      <c r="E2" s="13" t="s">
        <v>11</v>
      </c>
      <c r="F2" s="13" t="s">
        <v>12</v>
      </c>
      <c r="G2" s="885" t="s">
        <v>13</v>
      </c>
      <c r="H2" s="250" t="s">
        <v>14</v>
      </c>
      <c r="I2" s="251" t="s">
        <v>15</v>
      </c>
      <c r="J2" s="16" t="s">
        <v>16</v>
      </c>
      <c r="K2" s="14" t="s">
        <v>17</v>
      </c>
      <c r="L2" s="14" t="s">
        <v>18</v>
      </c>
      <c r="M2" s="17" t="s">
        <v>19</v>
      </c>
      <c r="N2" s="18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8" t="s">
        <v>25</v>
      </c>
      <c r="T2" s="19" t="s">
        <v>142</v>
      </c>
      <c r="U2" s="17" t="s">
        <v>143</v>
      </c>
      <c r="V2" s="424" t="s">
        <v>144</v>
      </c>
      <c r="W2" s="17" t="s">
        <v>145</v>
      </c>
      <c r="X2" s="18" t="s">
        <v>146</v>
      </c>
    </row>
    <row r="3" spans="1:24" ht="15" customHeight="1" x14ac:dyDescent="0.2">
      <c r="A3" s="514"/>
      <c r="B3" s="20"/>
      <c r="C3" s="252"/>
      <c r="D3" s="196"/>
      <c r="E3" s="200"/>
      <c r="F3" s="200"/>
      <c r="G3" s="53"/>
      <c r="H3" s="254"/>
      <c r="I3" s="254"/>
      <c r="J3" s="186"/>
      <c r="K3" s="39"/>
      <c r="L3" s="39"/>
      <c r="M3" s="41"/>
      <c r="N3" s="43"/>
      <c r="O3" s="41"/>
      <c r="P3" s="41"/>
      <c r="Q3" s="41"/>
      <c r="R3" s="41"/>
      <c r="S3" s="43"/>
      <c r="T3" s="222"/>
      <c r="U3" s="41"/>
      <c r="V3" s="432"/>
      <c r="W3" s="41"/>
      <c r="X3" s="43"/>
    </row>
    <row r="4" spans="1:24" s="450" customFormat="1" ht="15" customHeight="1" x14ac:dyDescent="0.2">
      <c r="A4" s="59"/>
      <c r="B4" s="59"/>
      <c r="C4" s="451" t="s">
        <v>154</v>
      </c>
      <c r="D4" s="568">
        <f>SUM(D10)</f>
        <v>140</v>
      </c>
      <c r="E4" s="784">
        <f t="shared" ref="E4:V4" si="0">SUM(E10)</f>
        <v>0</v>
      </c>
      <c r="F4" s="784">
        <f t="shared" si="0"/>
        <v>0</v>
      </c>
      <c r="G4" s="894">
        <f t="shared" si="0"/>
        <v>0</v>
      </c>
      <c r="H4" s="386">
        <f t="shared" si="0"/>
        <v>0</v>
      </c>
      <c r="I4" s="386">
        <f t="shared" si="0"/>
        <v>0</v>
      </c>
      <c r="J4" s="610">
        <f t="shared" si="0"/>
        <v>35</v>
      </c>
      <c r="K4" s="314">
        <f t="shared" si="0"/>
        <v>35</v>
      </c>
      <c r="L4" s="314">
        <f t="shared" si="0"/>
        <v>35</v>
      </c>
      <c r="M4" s="313">
        <f t="shared" si="0"/>
        <v>35</v>
      </c>
      <c r="N4" s="315">
        <f t="shared" si="0"/>
        <v>0</v>
      </c>
      <c r="O4" s="313">
        <f t="shared" si="0"/>
        <v>0</v>
      </c>
      <c r="P4" s="313">
        <f t="shared" si="0"/>
        <v>0</v>
      </c>
      <c r="Q4" s="313">
        <f t="shared" si="0"/>
        <v>0</v>
      </c>
      <c r="R4" s="313">
        <f t="shared" si="0"/>
        <v>0</v>
      </c>
      <c r="S4" s="315">
        <f t="shared" si="0"/>
        <v>0</v>
      </c>
      <c r="T4" s="611">
        <f t="shared" si="0"/>
        <v>0</v>
      </c>
      <c r="U4" s="392">
        <f t="shared" si="0"/>
        <v>0</v>
      </c>
      <c r="V4" s="755">
        <f t="shared" si="0"/>
        <v>0</v>
      </c>
      <c r="W4" s="323"/>
      <c r="X4" s="324"/>
    </row>
    <row r="5" spans="1:24" s="450" customFormat="1" ht="15" customHeight="1" x14ac:dyDescent="0.2">
      <c r="A5" s="29"/>
      <c r="B5" s="29"/>
      <c r="C5" s="451" t="s">
        <v>155</v>
      </c>
      <c r="D5" s="385">
        <f>SUM(D11)</f>
        <v>60</v>
      </c>
      <c r="E5" s="784">
        <f t="shared" ref="E5:V5" si="1">SUM(E11)</f>
        <v>0</v>
      </c>
      <c r="F5" s="784">
        <f t="shared" si="1"/>
        <v>0</v>
      </c>
      <c r="G5" s="894">
        <f t="shared" si="1"/>
        <v>0</v>
      </c>
      <c r="H5" s="386">
        <f t="shared" si="1"/>
        <v>0</v>
      </c>
      <c r="I5" s="386">
        <f t="shared" si="1"/>
        <v>0</v>
      </c>
      <c r="J5" s="612">
        <f t="shared" si="1"/>
        <v>15</v>
      </c>
      <c r="K5" s="314">
        <f t="shared" si="1"/>
        <v>15</v>
      </c>
      <c r="L5" s="314">
        <f t="shared" si="1"/>
        <v>15</v>
      </c>
      <c r="M5" s="313">
        <f t="shared" si="1"/>
        <v>15</v>
      </c>
      <c r="N5" s="315">
        <f t="shared" si="1"/>
        <v>0</v>
      </c>
      <c r="O5" s="313">
        <f t="shared" si="1"/>
        <v>0</v>
      </c>
      <c r="P5" s="313">
        <f t="shared" si="1"/>
        <v>0</v>
      </c>
      <c r="Q5" s="313">
        <f t="shared" si="1"/>
        <v>0</v>
      </c>
      <c r="R5" s="313">
        <f t="shared" si="1"/>
        <v>0</v>
      </c>
      <c r="S5" s="315">
        <f t="shared" si="1"/>
        <v>0</v>
      </c>
      <c r="T5" s="611">
        <f t="shared" si="1"/>
        <v>0</v>
      </c>
      <c r="U5" s="392">
        <f t="shared" si="1"/>
        <v>0</v>
      </c>
      <c r="V5" s="755">
        <f t="shared" si="1"/>
        <v>0</v>
      </c>
      <c r="W5" s="323"/>
      <c r="X5" s="324"/>
    </row>
    <row r="6" spans="1:24" s="450" customFormat="1" ht="15" customHeight="1" x14ac:dyDescent="0.2">
      <c r="A6" s="29"/>
      <c r="B6" s="29"/>
      <c r="C6" s="452" t="s">
        <v>118</v>
      </c>
      <c r="D6" s="519">
        <f>SUM(D4:D5)</f>
        <v>200</v>
      </c>
      <c r="E6" s="48">
        <f t="shared" ref="E6:V6" si="2">SUM(E4:E5)</f>
        <v>0</v>
      </c>
      <c r="F6" s="48">
        <f t="shared" si="2"/>
        <v>0</v>
      </c>
      <c r="G6" s="523">
        <f t="shared" si="2"/>
        <v>0</v>
      </c>
      <c r="H6" s="397">
        <f t="shared" si="2"/>
        <v>0</v>
      </c>
      <c r="I6" s="397">
        <f t="shared" si="2"/>
        <v>0</v>
      </c>
      <c r="J6" s="613">
        <f t="shared" si="2"/>
        <v>50</v>
      </c>
      <c r="K6" s="398">
        <f t="shared" si="2"/>
        <v>50</v>
      </c>
      <c r="L6" s="398">
        <f t="shared" si="2"/>
        <v>50</v>
      </c>
      <c r="M6" s="399">
        <f t="shared" si="2"/>
        <v>50</v>
      </c>
      <c r="N6" s="403">
        <f t="shared" si="2"/>
        <v>0</v>
      </c>
      <c r="O6" s="399">
        <f t="shared" si="2"/>
        <v>0</v>
      </c>
      <c r="P6" s="399">
        <f t="shared" si="2"/>
        <v>0</v>
      </c>
      <c r="Q6" s="399">
        <f t="shared" si="2"/>
        <v>0</v>
      </c>
      <c r="R6" s="399">
        <f t="shared" si="2"/>
        <v>0</v>
      </c>
      <c r="S6" s="403">
        <f t="shared" si="2"/>
        <v>0</v>
      </c>
      <c r="T6" s="404">
        <f t="shared" si="2"/>
        <v>0</v>
      </c>
      <c r="U6" s="405">
        <f t="shared" si="2"/>
        <v>0</v>
      </c>
      <c r="V6" s="756">
        <f t="shared" si="2"/>
        <v>0</v>
      </c>
      <c r="W6" s="301"/>
      <c r="X6" s="302"/>
    </row>
    <row r="7" spans="1:24" s="450" customFormat="1" ht="15" customHeight="1" x14ac:dyDescent="0.2">
      <c r="A7" s="29"/>
      <c r="B7" s="29"/>
      <c r="C7" s="20" t="s">
        <v>26</v>
      </c>
      <c r="D7" s="513"/>
      <c r="E7" s="259">
        <v>0</v>
      </c>
      <c r="F7" s="48">
        <f>SUM(E7+F6)</f>
        <v>0</v>
      </c>
      <c r="G7" s="51">
        <f>SUM(F7+G6)</f>
        <v>0</v>
      </c>
      <c r="H7" s="260">
        <f>SUM(G7+H6)</f>
        <v>0</v>
      </c>
      <c r="I7" s="261">
        <f>SUM(H7+I6)</f>
        <v>0</v>
      </c>
      <c r="J7" s="49">
        <f t="shared" ref="J7:V7" si="3">SUM(I7+J6)</f>
        <v>50</v>
      </c>
      <c r="K7" s="49">
        <f t="shared" si="3"/>
        <v>100</v>
      </c>
      <c r="L7" s="49">
        <f t="shared" si="3"/>
        <v>150</v>
      </c>
      <c r="M7" s="158">
        <f t="shared" si="3"/>
        <v>200</v>
      </c>
      <c r="N7" s="158">
        <f t="shared" si="3"/>
        <v>200</v>
      </c>
      <c r="O7" s="197">
        <f t="shared" si="3"/>
        <v>200</v>
      </c>
      <c r="P7" s="158">
        <f t="shared" si="3"/>
        <v>200</v>
      </c>
      <c r="Q7" s="158">
        <f t="shared" si="3"/>
        <v>200</v>
      </c>
      <c r="R7" s="158">
        <f t="shared" si="3"/>
        <v>200</v>
      </c>
      <c r="S7" s="198">
        <f t="shared" si="3"/>
        <v>200</v>
      </c>
      <c r="T7" s="614">
        <f t="shared" si="3"/>
        <v>200</v>
      </c>
      <c r="U7" s="515">
        <f t="shared" si="3"/>
        <v>200</v>
      </c>
      <c r="V7" s="757">
        <f t="shared" si="3"/>
        <v>200</v>
      </c>
      <c r="W7" s="45"/>
      <c r="X7" s="46"/>
    </row>
    <row r="8" spans="1:24" ht="15" customHeight="1" x14ac:dyDescent="0.2">
      <c r="A8" s="615"/>
      <c r="B8" s="615"/>
      <c r="C8" s="615"/>
      <c r="D8" s="616"/>
      <c r="E8" s="507"/>
      <c r="F8" s="507"/>
      <c r="G8" s="909"/>
      <c r="H8" s="621"/>
      <c r="I8" s="621"/>
      <c r="J8" s="622"/>
      <c r="K8" s="623"/>
      <c r="L8" s="623"/>
      <c r="M8" s="618"/>
      <c r="N8" s="619"/>
      <c r="O8" s="507"/>
      <c r="P8" s="507"/>
      <c r="Q8" s="507"/>
      <c r="R8" s="507"/>
      <c r="S8" s="507"/>
      <c r="T8" s="617"/>
      <c r="U8" s="618"/>
      <c r="V8" s="758"/>
      <c r="W8" s="1"/>
      <c r="X8" s="620"/>
    </row>
    <row r="9" spans="1:24" s="336" customFormat="1" ht="15" customHeight="1" x14ac:dyDescent="0.2">
      <c r="A9" s="609"/>
      <c r="B9" s="609"/>
      <c r="C9" s="608" t="s">
        <v>289</v>
      </c>
      <c r="D9" s="743">
        <v>200</v>
      </c>
      <c r="E9" s="744"/>
      <c r="F9" s="744"/>
      <c r="G9" s="910"/>
      <c r="H9" s="745"/>
      <c r="I9" s="896"/>
      <c r="J9" s="906">
        <v>50</v>
      </c>
      <c r="K9" s="904">
        <v>50</v>
      </c>
      <c r="L9" s="904">
        <v>50</v>
      </c>
      <c r="M9" s="848">
        <v>50</v>
      </c>
      <c r="N9" s="852"/>
      <c r="O9" s="744"/>
      <c r="P9" s="744"/>
      <c r="Q9" s="744"/>
      <c r="R9" s="744"/>
      <c r="S9" s="744"/>
      <c r="T9" s="746"/>
      <c r="U9" s="355"/>
      <c r="V9" s="441"/>
      <c r="W9" s="349"/>
      <c r="X9" s="350"/>
    </row>
    <row r="10" spans="1:24" s="336" customFormat="1" ht="15" customHeight="1" x14ac:dyDescent="0.2">
      <c r="A10" s="609"/>
      <c r="B10" s="609"/>
      <c r="C10" s="609" t="s">
        <v>287</v>
      </c>
      <c r="D10" s="747">
        <f>SUM(D9-D11)</f>
        <v>140</v>
      </c>
      <c r="E10" s="744"/>
      <c r="F10" s="744"/>
      <c r="G10" s="910"/>
      <c r="H10" s="745"/>
      <c r="I10" s="896"/>
      <c r="J10" s="907">
        <f>SUM(J9-J11)</f>
        <v>35</v>
      </c>
      <c r="K10" s="905">
        <f t="shared" ref="K10:M10" si="4">SUM(K9-K11)</f>
        <v>35</v>
      </c>
      <c r="L10" s="905">
        <f t="shared" si="4"/>
        <v>35</v>
      </c>
      <c r="M10" s="355">
        <f t="shared" si="4"/>
        <v>35</v>
      </c>
      <c r="N10" s="356"/>
      <c r="O10" s="744"/>
      <c r="P10" s="744"/>
      <c r="Q10" s="744"/>
      <c r="R10" s="744"/>
      <c r="S10" s="744"/>
      <c r="T10" s="746"/>
      <c r="U10" s="355"/>
      <c r="V10" s="441"/>
      <c r="W10" s="349"/>
      <c r="X10" s="350"/>
    </row>
    <row r="11" spans="1:24" s="336" customFormat="1" ht="15" customHeight="1" x14ac:dyDescent="0.2">
      <c r="A11" s="761"/>
      <c r="B11" s="761"/>
      <c r="C11" s="761" t="s">
        <v>288</v>
      </c>
      <c r="D11" s="765">
        <f>SUM(D9*0.3)</f>
        <v>60</v>
      </c>
      <c r="E11" s="766"/>
      <c r="F11" s="766"/>
      <c r="G11" s="851"/>
      <c r="H11" s="767"/>
      <c r="I11" s="897"/>
      <c r="J11" s="908">
        <f>SUM(J9)*0.3</f>
        <v>15</v>
      </c>
      <c r="K11" s="767">
        <f t="shared" ref="K11:M11" si="5">SUM(K9)*0.3</f>
        <v>15</v>
      </c>
      <c r="L11" s="767">
        <f t="shared" si="5"/>
        <v>15</v>
      </c>
      <c r="M11" s="851">
        <f t="shared" si="5"/>
        <v>15</v>
      </c>
      <c r="N11" s="768"/>
      <c r="O11" s="766"/>
      <c r="P11" s="766"/>
      <c r="Q11" s="766"/>
      <c r="R11" s="766"/>
      <c r="S11" s="766"/>
      <c r="T11" s="769"/>
      <c r="U11" s="766"/>
      <c r="V11" s="770"/>
      <c r="W11" s="760"/>
      <c r="X11" s="763"/>
    </row>
    <row r="12" spans="1:24" x14ac:dyDescent="0.2">
      <c r="G12" s="911"/>
      <c r="L12" s="911"/>
    </row>
    <row r="13" spans="1:24" x14ac:dyDescent="0.2">
      <c r="A13" s="749"/>
      <c r="B13" s="748"/>
      <c r="C13" s="549" t="s">
        <v>281</v>
      </c>
      <c r="D13" s="289"/>
      <c r="E13" s="102"/>
      <c r="F13" s="102"/>
      <c r="G13" s="102"/>
      <c r="H13" s="134"/>
      <c r="I13" s="134"/>
      <c r="J13" s="216"/>
      <c r="K13" s="134"/>
      <c r="L13" s="134"/>
      <c r="M13" s="103"/>
      <c r="N13" s="141"/>
      <c r="O13" s="103"/>
      <c r="P13" s="103"/>
      <c r="Q13" s="103"/>
      <c r="R13" s="103"/>
      <c r="S13" s="141"/>
      <c r="T13" s="136"/>
      <c r="U13" s="136"/>
      <c r="V13" s="433"/>
      <c r="W13" s="136"/>
      <c r="X13" s="137"/>
    </row>
    <row r="14" spans="1:24" x14ac:dyDescent="0.2">
      <c r="A14" s="615"/>
      <c r="B14" s="620"/>
      <c r="C14" s="550"/>
      <c r="D14" s="90"/>
      <c r="E14" s="71"/>
      <c r="F14" s="71"/>
      <c r="G14" s="71"/>
      <c r="H14" s="65"/>
      <c r="I14" s="65"/>
      <c r="J14" s="215"/>
      <c r="K14" s="65"/>
      <c r="L14" s="65"/>
      <c r="M14" s="76"/>
      <c r="N14" s="77"/>
      <c r="O14" s="76"/>
      <c r="P14" s="76"/>
      <c r="Q14" s="76"/>
      <c r="R14" s="76"/>
      <c r="S14" s="77"/>
      <c r="T14" s="9"/>
      <c r="U14" s="9"/>
      <c r="V14" s="428"/>
      <c r="W14" s="9"/>
      <c r="X14" s="10"/>
    </row>
    <row r="15" spans="1:24" x14ac:dyDescent="0.2">
      <c r="A15" s="772"/>
      <c r="B15" s="620"/>
      <c r="C15" s="773" t="s">
        <v>395</v>
      </c>
      <c r="D15" s="511">
        <v>2800</v>
      </c>
      <c r="E15" s="71"/>
      <c r="F15" s="71"/>
      <c r="G15" s="71"/>
      <c r="H15" s="65"/>
      <c r="I15" s="65"/>
      <c r="J15" s="215"/>
      <c r="K15" s="65"/>
      <c r="L15" s="65"/>
      <c r="M15" s="76"/>
      <c r="N15" s="77"/>
      <c r="O15" s="76"/>
      <c r="P15" s="76"/>
      <c r="Q15" s="76"/>
      <c r="R15" s="76"/>
      <c r="S15" s="77"/>
      <c r="T15" s="9"/>
      <c r="U15" s="9"/>
      <c r="V15" s="428"/>
      <c r="W15" s="9"/>
      <c r="X15" s="10"/>
    </row>
    <row r="16" spans="1:24" x14ac:dyDescent="0.2">
      <c r="A16" s="772"/>
      <c r="B16" s="620"/>
      <c r="C16" s="566" t="s">
        <v>277</v>
      </c>
      <c r="D16" s="542">
        <f>SUM(D15-D17)</f>
        <v>1960</v>
      </c>
      <c r="E16" s="71"/>
      <c r="F16" s="71"/>
      <c r="G16" s="71"/>
      <c r="H16" s="65"/>
      <c r="I16" s="65"/>
      <c r="J16" s="215"/>
      <c r="K16" s="65"/>
      <c r="L16" s="65"/>
      <c r="M16" s="76"/>
      <c r="N16" s="77"/>
      <c r="O16" s="76"/>
      <c r="P16" s="76"/>
      <c r="Q16" s="76"/>
      <c r="R16" s="76"/>
      <c r="S16" s="77"/>
      <c r="T16" s="9"/>
      <c r="U16" s="9"/>
      <c r="V16" s="428"/>
      <c r="W16" s="9"/>
      <c r="X16" s="10"/>
    </row>
    <row r="17" spans="1:24" x14ac:dyDescent="0.2">
      <c r="A17" s="772"/>
      <c r="B17" s="620"/>
      <c r="C17" s="566" t="s">
        <v>278</v>
      </c>
      <c r="D17" s="542">
        <f>SUM(D15*0.3)</f>
        <v>840</v>
      </c>
      <c r="E17" s="71"/>
      <c r="F17" s="71"/>
      <c r="G17" s="71"/>
      <c r="H17" s="65"/>
      <c r="I17" s="65"/>
      <c r="J17" s="215"/>
      <c r="K17" s="65"/>
      <c r="L17" s="65"/>
      <c r="M17" s="76"/>
      <c r="N17" s="77"/>
      <c r="O17" s="76"/>
      <c r="P17" s="76"/>
      <c r="Q17" s="76"/>
      <c r="R17" s="76"/>
      <c r="S17" s="77"/>
      <c r="T17" s="9"/>
      <c r="U17" s="9"/>
      <c r="V17" s="428"/>
      <c r="W17" s="9"/>
      <c r="X17" s="10"/>
    </row>
    <row r="18" spans="1:24" x14ac:dyDescent="0.2">
      <c r="A18" s="772"/>
      <c r="B18" s="620"/>
      <c r="C18" s="566"/>
      <c r="D18" s="542"/>
      <c r="E18" s="71"/>
      <c r="F18" s="71"/>
      <c r="G18" s="71"/>
      <c r="H18" s="65"/>
      <c r="I18" s="65"/>
      <c r="J18" s="215"/>
      <c r="K18" s="65"/>
      <c r="L18" s="65"/>
      <c r="M18" s="76"/>
      <c r="N18" s="77"/>
      <c r="O18" s="76"/>
      <c r="P18" s="76"/>
      <c r="Q18" s="76"/>
      <c r="R18" s="76"/>
      <c r="S18" s="77"/>
      <c r="T18" s="9"/>
      <c r="U18" s="9"/>
      <c r="V18" s="428"/>
      <c r="W18" s="9"/>
      <c r="X18" s="10"/>
    </row>
    <row r="19" spans="1:24" x14ac:dyDescent="0.2">
      <c r="A19" s="772"/>
      <c r="B19" s="620"/>
      <c r="C19" s="773" t="s">
        <v>396</v>
      </c>
      <c r="D19" s="511">
        <v>1800</v>
      </c>
      <c r="E19" s="71"/>
      <c r="F19" s="71"/>
      <c r="G19" s="71"/>
      <c r="H19" s="65"/>
      <c r="I19" s="65"/>
      <c r="J19" s="215"/>
      <c r="K19" s="65"/>
      <c r="L19" s="65"/>
      <c r="M19" s="76"/>
      <c r="N19" s="77"/>
      <c r="O19" s="76"/>
      <c r="P19" s="76"/>
      <c r="Q19" s="76"/>
      <c r="R19" s="76"/>
      <c r="S19" s="77"/>
      <c r="T19" s="9"/>
      <c r="U19" s="9"/>
      <c r="V19" s="428"/>
      <c r="W19" s="9"/>
      <c r="X19" s="10"/>
    </row>
    <row r="20" spans="1:24" x14ac:dyDescent="0.2">
      <c r="A20" s="772"/>
      <c r="B20" s="620"/>
      <c r="C20" s="566" t="s">
        <v>279</v>
      </c>
      <c r="D20" s="542">
        <f>SUM(D19-D21)</f>
        <v>1260</v>
      </c>
      <c r="E20" s="71"/>
      <c r="F20" s="71"/>
      <c r="G20" s="71"/>
      <c r="H20" s="65"/>
      <c r="I20" s="65"/>
      <c r="J20" s="215"/>
      <c r="K20" s="65"/>
      <c r="L20" s="65"/>
      <c r="M20" s="76"/>
      <c r="N20" s="77"/>
      <c r="O20" s="76"/>
      <c r="P20" s="76"/>
      <c r="Q20" s="76"/>
      <c r="R20" s="76"/>
      <c r="S20" s="77"/>
      <c r="T20" s="9"/>
      <c r="U20" s="9"/>
      <c r="V20" s="428"/>
      <c r="W20" s="9"/>
      <c r="X20" s="10"/>
    </row>
    <row r="21" spans="1:24" x14ac:dyDescent="0.2">
      <c r="A21" s="772"/>
      <c r="B21" s="620"/>
      <c r="C21" s="566" t="s">
        <v>280</v>
      </c>
      <c r="D21" s="542">
        <f>SUM(D19*0.3)</f>
        <v>540</v>
      </c>
      <c r="E21" s="71"/>
      <c r="F21" s="71"/>
      <c r="G21" s="71"/>
      <c r="H21" s="65"/>
      <c r="I21" s="65"/>
      <c r="J21" s="215"/>
      <c r="K21" s="65"/>
      <c r="L21" s="65"/>
      <c r="M21" s="76"/>
      <c r="N21" s="77"/>
      <c r="O21" s="76"/>
      <c r="P21" s="76"/>
      <c r="Q21" s="76"/>
      <c r="R21" s="76"/>
      <c r="S21" s="77"/>
      <c r="T21" s="9"/>
      <c r="U21" s="9"/>
      <c r="V21" s="428"/>
      <c r="W21" s="9"/>
      <c r="X21" s="10"/>
    </row>
    <row r="22" spans="1:24" x14ac:dyDescent="0.2">
      <c r="A22" s="772"/>
      <c r="B22" s="620"/>
      <c r="C22" s="566"/>
      <c r="D22" s="542"/>
      <c r="E22" s="71"/>
      <c r="F22" s="71"/>
      <c r="G22" s="71"/>
      <c r="H22" s="65"/>
      <c r="I22" s="65"/>
      <c r="J22" s="215"/>
      <c r="K22" s="65"/>
      <c r="L22" s="65"/>
      <c r="M22" s="76"/>
      <c r="N22" s="77"/>
      <c r="O22" s="76"/>
      <c r="P22" s="76"/>
      <c r="Q22" s="76"/>
      <c r="R22" s="76"/>
      <c r="S22" s="77"/>
      <c r="T22" s="9"/>
      <c r="U22" s="9"/>
      <c r="V22" s="428"/>
      <c r="W22" s="9"/>
      <c r="X22" s="10"/>
    </row>
    <row r="23" spans="1:24" x14ac:dyDescent="0.2">
      <c r="A23" s="615"/>
      <c r="B23" s="620"/>
      <c r="C23" s="378" t="s">
        <v>397</v>
      </c>
      <c r="D23" s="362">
        <v>1200</v>
      </c>
      <c r="E23" s="348"/>
      <c r="F23" s="348"/>
      <c r="G23" s="348"/>
      <c r="H23" s="372"/>
      <c r="I23" s="374"/>
      <c r="J23" s="512"/>
      <c r="K23" s="374"/>
      <c r="L23" s="374"/>
      <c r="M23" s="338"/>
      <c r="N23" s="364"/>
      <c r="O23" s="338"/>
      <c r="P23" s="338"/>
      <c r="Q23" s="338"/>
      <c r="R23" s="338"/>
      <c r="S23" s="364"/>
      <c r="T23" s="351"/>
      <c r="U23" s="351"/>
      <c r="V23" s="440"/>
      <c r="W23" s="351"/>
      <c r="X23" s="352"/>
    </row>
    <row r="24" spans="1:24" x14ac:dyDescent="0.2">
      <c r="A24" s="615"/>
      <c r="B24" s="620"/>
      <c r="C24" s="369" t="s">
        <v>273</v>
      </c>
      <c r="D24" s="363">
        <f>SUM(D23-D25)</f>
        <v>840</v>
      </c>
      <c r="E24" s="348"/>
      <c r="F24" s="348"/>
      <c r="G24" s="348"/>
      <c r="H24" s="372"/>
      <c r="I24" s="375"/>
      <c r="J24" s="551"/>
      <c r="K24" s="375"/>
      <c r="L24" s="376"/>
      <c r="M24" s="354"/>
      <c r="N24" s="365"/>
      <c r="O24" s="354"/>
      <c r="P24" s="354"/>
      <c r="Q24" s="354"/>
      <c r="R24" s="354"/>
      <c r="S24" s="365"/>
      <c r="T24" s="355"/>
      <c r="U24" s="355"/>
      <c r="V24" s="441"/>
      <c r="W24" s="355"/>
      <c r="X24" s="356"/>
    </row>
    <row r="25" spans="1:24" x14ac:dyDescent="0.2">
      <c r="A25" s="615"/>
      <c r="B25" s="620"/>
      <c r="C25" s="369" t="s">
        <v>275</v>
      </c>
      <c r="D25" s="365">
        <f>SUM(D23*0.3)</f>
        <v>360</v>
      </c>
      <c r="E25" s="357"/>
      <c r="F25" s="357"/>
      <c r="G25" s="357"/>
      <c r="H25" s="376"/>
      <c r="I25" s="376"/>
      <c r="J25" s="377"/>
      <c r="K25" s="376"/>
      <c r="L25" s="376"/>
      <c r="M25" s="354"/>
      <c r="N25" s="365"/>
      <c r="O25" s="354"/>
      <c r="P25" s="354"/>
      <c r="Q25" s="354"/>
      <c r="R25" s="354"/>
      <c r="S25" s="365"/>
      <c r="T25" s="358"/>
      <c r="U25" s="358"/>
      <c r="V25" s="582"/>
      <c r="W25" s="358"/>
      <c r="X25" s="359"/>
    </row>
    <row r="26" spans="1:24" x14ac:dyDescent="0.2">
      <c r="A26" s="615"/>
      <c r="B26" s="620"/>
      <c r="C26" s="369"/>
      <c r="D26" s="354"/>
      <c r="E26" s="583"/>
      <c r="F26" s="357"/>
      <c r="G26" s="357"/>
      <c r="H26" s="376"/>
      <c r="I26" s="554"/>
      <c r="J26" s="376"/>
      <c r="K26" s="376"/>
      <c r="L26" s="376"/>
      <c r="M26" s="354"/>
      <c r="N26" s="354"/>
      <c r="O26" s="422"/>
      <c r="P26" s="354"/>
      <c r="Q26" s="354"/>
      <c r="R26" s="354"/>
      <c r="S26" s="365"/>
      <c r="T26" s="358"/>
      <c r="U26" s="358"/>
      <c r="V26" s="582"/>
      <c r="W26" s="358"/>
      <c r="X26" s="359"/>
    </row>
    <row r="27" spans="1:24" x14ac:dyDescent="0.2">
      <c r="A27" s="615"/>
      <c r="B27" s="620"/>
      <c r="C27" s="378" t="s">
        <v>398</v>
      </c>
      <c r="D27" s="540">
        <v>650</v>
      </c>
      <c r="E27" s="583"/>
      <c r="F27" s="357"/>
      <c r="G27" s="357"/>
      <c r="H27" s="376"/>
      <c r="I27" s="554"/>
      <c r="J27" s="376"/>
      <c r="K27" s="376"/>
      <c r="L27" s="376"/>
      <c r="M27" s="354"/>
      <c r="N27" s="354"/>
      <c r="O27" s="422"/>
      <c r="P27" s="354"/>
      <c r="Q27" s="354"/>
      <c r="R27" s="354"/>
      <c r="S27" s="365"/>
      <c r="T27" s="358"/>
      <c r="U27" s="358"/>
      <c r="V27" s="582"/>
      <c r="W27" s="358"/>
      <c r="X27" s="359"/>
    </row>
    <row r="28" spans="1:24" x14ac:dyDescent="0.2">
      <c r="A28" s="615"/>
      <c r="B28" s="620"/>
      <c r="C28" s="369" t="s">
        <v>274</v>
      </c>
      <c r="D28" s="354">
        <f>SUM(D27-D29)</f>
        <v>455</v>
      </c>
      <c r="E28" s="583"/>
      <c r="F28" s="357"/>
      <c r="G28" s="357"/>
      <c r="H28" s="376"/>
      <c r="I28" s="554"/>
      <c r="J28" s="376"/>
      <c r="K28" s="376"/>
      <c r="L28" s="376"/>
      <c r="M28" s="354"/>
      <c r="N28" s="354"/>
      <c r="O28" s="422"/>
      <c r="P28" s="354"/>
      <c r="Q28" s="354"/>
      <c r="R28" s="354"/>
      <c r="S28" s="365"/>
      <c r="T28" s="358"/>
      <c r="U28" s="358"/>
      <c r="V28" s="582"/>
      <c r="W28" s="358"/>
      <c r="X28" s="359"/>
    </row>
    <row r="29" spans="1:24" x14ac:dyDescent="0.2">
      <c r="A29" s="741"/>
      <c r="B29" s="742"/>
      <c r="C29" s="548" t="s">
        <v>276</v>
      </c>
      <c r="D29" s="544">
        <f>SUM(D27*0.3)</f>
        <v>195</v>
      </c>
      <c r="E29" s="584"/>
      <c r="F29" s="534"/>
      <c r="G29" s="534"/>
      <c r="H29" s="176"/>
      <c r="I29" s="177"/>
      <c r="J29" s="607"/>
      <c r="K29" s="176"/>
      <c r="L29" s="176"/>
      <c r="M29" s="245"/>
      <c r="N29" s="245"/>
      <c r="O29" s="585"/>
      <c r="P29" s="245"/>
      <c r="Q29" s="245"/>
      <c r="R29" s="245"/>
      <c r="S29" s="545"/>
      <c r="T29" s="182"/>
      <c r="U29" s="182"/>
      <c r="V29" s="547"/>
      <c r="W29" s="182"/>
      <c r="X29" s="101"/>
    </row>
    <row r="31" spans="1:24" s="8" customFormat="1" ht="15" customHeight="1" x14ac:dyDescent="0.2">
      <c r="A31" s="66" t="s">
        <v>366</v>
      </c>
    </row>
    <row r="32" spans="1:24" s="8" customFormat="1" ht="15" customHeight="1" x14ac:dyDescent="0.2">
      <c r="A32" s="8" t="s">
        <v>399</v>
      </c>
    </row>
    <row r="33" spans="1:1" s="8" customFormat="1" ht="15" customHeight="1" x14ac:dyDescent="0.2">
      <c r="A33" s="8" t="s">
        <v>400</v>
      </c>
    </row>
    <row r="34" spans="1:1" s="8" customFormat="1" ht="15" customHeight="1" x14ac:dyDescent="0.2"/>
  </sheetData>
  <mergeCells count="1">
    <mergeCell ref="H1:L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opLeftCell="A18" zoomScale="70" zoomScaleNormal="70" zoomScaleSheetLayoutView="110" zoomScalePageLayoutView="70" workbookViewId="0">
      <selection activeCell="D34" sqref="D34"/>
    </sheetView>
  </sheetViews>
  <sheetFormatPr defaultRowHeight="10.5" x14ac:dyDescent="0.2"/>
  <cols>
    <col min="1" max="1" width="24.85546875" style="859" customWidth="1"/>
    <col min="2" max="2" width="6.7109375" style="668" customWidth="1"/>
    <col min="3" max="20" width="6.7109375" style="859" customWidth="1"/>
    <col min="21" max="21" width="3.28515625" style="859" customWidth="1"/>
    <col min="22" max="22" width="10.7109375" style="859" customWidth="1"/>
    <col min="23" max="23" width="10.28515625" style="859" customWidth="1"/>
    <col min="24" max="24" width="10.5703125" style="859" customWidth="1"/>
    <col min="25" max="25" width="12.85546875" style="859" customWidth="1"/>
    <col min="26" max="26" width="12" style="859" customWidth="1"/>
    <col min="27" max="27" width="10.5703125" style="859" customWidth="1"/>
    <col min="28" max="29" width="9.140625" style="859"/>
    <col min="30" max="30" width="15.140625" style="859" customWidth="1"/>
    <col min="31" max="16384" width="9.140625" style="859"/>
  </cols>
  <sheetData>
    <row r="1" spans="1:30" ht="33" customHeight="1" x14ac:dyDescent="0.2">
      <c r="A1" s="1118" t="s">
        <v>581</v>
      </c>
      <c r="B1" s="1118"/>
      <c r="C1" s="1118"/>
      <c r="D1" s="1118"/>
      <c r="E1" s="1118"/>
      <c r="F1" s="1118"/>
      <c r="G1" s="1118"/>
      <c r="H1" s="1118"/>
      <c r="I1" s="1118"/>
      <c r="J1" s="1118"/>
      <c r="K1" s="1118"/>
      <c r="L1" s="1118"/>
      <c r="M1" s="1118"/>
      <c r="N1" s="1118"/>
      <c r="O1" s="1118"/>
      <c r="P1" s="1118"/>
      <c r="Q1" s="1118"/>
      <c r="R1" s="1118"/>
      <c r="S1" s="1118"/>
      <c r="T1" s="1118"/>
      <c r="U1" s="1099"/>
      <c r="V1" s="1099"/>
      <c r="W1" s="1099"/>
      <c r="AC1" s="862"/>
      <c r="AD1" s="862"/>
    </row>
    <row r="2" spans="1:30" ht="11.25" customHeight="1" x14ac:dyDescent="0.2"/>
    <row r="3" spans="1:30" ht="21" customHeight="1" x14ac:dyDescent="0.2">
      <c r="A3" s="853"/>
      <c r="B3" s="854"/>
      <c r="C3" s="856"/>
      <c r="D3" s="857"/>
      <c r="E3" s="857"/>
      <c r="F3" s="1120" t="s">
        <v>426</v>
      </c>
      <c r="G3" s="1120"/>
      <c r="H3" s="1120"/>
      <c r="I3" s="1120"/>
      <c r="J3" s="1120"/>
      <c r="K3" s="854"/>
      <c r="L3" s="855"/>
      <c r="M3" s="854"/>
      <c r="N3" s="854"/>
      <c r="O3" s="854"/>
      <c r="P3" s="854"/>
      <c r="Q3" s="854"/>
      <c r="R3" s="858"/>
      <c r="S3" s="854"/>
      <c r="T3" s="855"/>
    </row>
    <row r="4" spans="1:30" ht="15" customHeight="1" x14ac:dyDescent="0.2">
      <c r="A4" s="860"/>
      <c r="B4" s="952" t="s">
        <v>498</v>
      </c>
      <c r="C4" s="624" t="s">
        <v>11</v>
      </c>
      <c r="D4" s="624" t="s">
        <v>12</v>
      </c>
      <c r="E4" s="1094" t="s">
        <v>13</v>
      </c>
      <c r="F4" s="625" t="s">
        <v>14</v>
      </c>
      <c r="G4" s="626" t="s">
        <v>15</v>
      </c>
      <c r="H4" s="627" t="s">
        <v>16</v>
      </c>
      <c r="I4" s="628" t="s">
        <v>17</v>
      </c>
      <c r="J4" s="628" t="s">
        <v>18</v>
      </c>
      <c r="K4" s="629" t="s">
        <v>19</v>
      </c>
      <c r="L4" s="630" t="s">
        <v>20</v>
      </c>
      <c r="M4" s="629" t="s">
        <v>21</v>
      </c>
      <c r="N4" s="629" t="s">
        <v>22</v>
      </c>
      <c r="O4" s="629" t="s">
        <v>23</v>
      </c>
      <c r="P4" s="629" t="s">
        <v>24</v>
      </c>
      <c r="Q4" s="629" t="s">
        <v>25</v>
      </c>
      <c r="R4" s="631" t="s">
        <v>142</v>
      </c>
      <c r="S4" s="629" t="s">
        <v>143</v>
      </c>
      <c r="T4" s="630" t="s">
        <v>144</v>
      </c>
    </row>
    <row r="5" spans="1:30" ht="15" customHeight="1" x14ac:dyDescent="0.2">
      <c r="A5" s="632" t="s">
        <v>192</v>
      </c>
      <c r="B5" s="633">
        <f>SUM('Bath '!D4)</f>
        <v>5200.5</v>
      </c>
      <c r="C5" s="635">
        <f>SUM('Bath '!E4)</f>
        <v>101</v>
      </c>
      <c r="D5" s="635">
        <f>SUM('Bath '!F4)</f>
        <v>237</v>
      </c>
      <c r="E5" s="636">
        <f>SUM('Bath '!G4)</f>
        <v>179</v>
      </c>
      <c r="F5" s="637">
        <f>SUM('Bath '!H4)</f>
        <v>97</v>
      </c>
      <c r="G5" s="638">
        <f>SUM('Bath '!I4)</f>
        <v>314.5</v>
      </c>
      <c r="H5" s="639">
        <f>SUM('Bath '!J4)</f>
        <v>488.5</v>
      </c>
      <c r="I5" s="639">
        <f>SUM('Bath '!K4)</f>
        <v>505.5</v>
      </c>
      <c r="J5" s="639">
        <f>SUM('Bath '!L4)</f>
        <v>435</v>
      </c>
      <c r="K5" s="640">
        <f>SUM('Bath '!M4)</f>
        <v>272</v>
      </c>
      <c r="L5" s="641">
        <f>SUM('Bath '!N4)</f>
        <v>344</v>
      </c>
      <c r="M5" s="640">
        <f>SUM('Bath '!O4)</f>
        <v>500</v>
      </c>
      <c r="N5" s="640">
        <f>SUM('Bath '!P4)</f>
        <v>444</v>
      </c>
      <c r="O5" s="640">
        <f>SUM('Bath '!Q4)</f>
        <v>349</v>
      </c>
      <c r="P5" s="640">
        <f>SUM('Bath '!R4)</f>
        <v>294</v>
      </c>
      <c r="Q5" s="640">
        <f>SUM('Bath '!S4)</f>
        <v>170</v>
      </c>
      <c r="R5" s="642">
        <f>SUM('Bath '!T4)</f>
        <v>171</v>
      </c>
      <c r="S5" s="640">
        <f>SUM('Bath '!U4)</f>
        <v>151</v>
      </c>
      <c r="T5" s="694">
        <f>SUM('Bath '!V4)</f>
        <v>148</v>
      </c>
      <c r="U5" s="862"/>
      <c r="V5" s="862"/>
    </row>
    <row r="6" spans="1:30" s="863" customFormat="1" ht="15" customHeight="1" x14ac:dyDescent="0.2">
      <c r="A6" s="643" t="s">
        <v>193</v>
      </c>
      <c r="B6" s="644">
        <f>SUM('Bath '!D5)</f>
        <v>1976.5</v>
      </c>
      <c r="C6" s="645">
        <f>SUM('Bath '!E5)</f>
        <v>183</v>
      </c>
      <c r="D6" s="645">
        <f>SUM('Bath '!F5)</f>
        <v>92</v>
      </c>
      <c r="E6" s="645">
        <f>SUM('Bath '!G5)</f>
        <v>21</v>
      </c>
      <c r="F6" s="646">
        <f>SUM('Bath '!H5)</f>
        <v>55</v>
      </c>
      <c r="G6" s="647">
        <f>SUM('Bath '!I5)</f>
        <v>69.5</v>
      </c>
      <c r="H6" s="648">
        <f>SUM('Bath '!J5)</f>
        <v>225.5</v>
      </c>
      <c r="I6" s="648">
        <f>SUM('Bath '!K5)</f>
        <v>178.5</v>
      </c>
      <c r="J6" s="648">
        <f>SUM('Bath '!L5)</f>
        <v>144</v>
      </c>
      <c r="K6" s="649">
        <f>SUM('Bath '!M5)</f>
        <v>94</v>
      </c>
      <c r="L6" s="650">
        <f>SUM('Bath '!N5)</f>
        <v>136</v>
      </c>
      <c r="M6" s="649">
        <f>SUM('Bath '!O5)</f>
        <v>222</v>
      </c>
      <c r="N6" s="649">
        <f>SUM('Bath '!P5)</f>
        <v>188</v>
      </c>
      <c r="O6" s="649">
        <f>SUM('Bath '!Q5)</f>
        <v>127</v>
      </c>
      <c r="P6" s="649">
        <f>SUM('Bath '!R5)</f>
        <v>102</v>
      </c>
      <c r="Q6" s="649">
        <f>SUM('Bath '!S5)</f>
        <v>38</v>
      </c>
      <c r="R6" s="651">
        <f>SUM('Bath '!T5)</f>
        <v>38</v>
      </c>
      <c r="S6" s="649">
        <f>SUM('Bath '!U5)</f>
        <v>30</v>
      </c>
      <c r="T6" s="739">
        <f>SUM('Bath '!V5)</f>
        <v>33</v>
      </c>
      <c r="U6" s="862"/>
      <c r="V6" s="862"/>
    </row>
    <row r="7" spans="1:30" s="864" customFormat="1" ht="15" customHeight="1" x14ac:dyDescent="0.2">
      <c r="A7" s="652" t="s">
        <v>79</v>
      </c>
      <c r="B7" s="653">
        <f>SUM('Bath '!D6)</f>
        <v>7177</v>
      </c>
      <c r="C7" s="654">
        <f>SUM('Bath '!E6)</f>
        <v>284</v>
      </c>
      <c r="D7" s="654">
        <f>SUM('Bath '!F6)</f>
        <v>329</v>
      </c>
      <c r="E7" s="654">
        <f>SUM('Bath '!G6)</f>
        <v>200</v>
      </c>
      <c r="F7" s="655">
        <f>SUM('Bath '!H6)</f>
        <v>152</v>
      </c>
      <c r="G7" s="656">
        <f>SUM('Bath '!I6)</f>
        <v>384</v>
      </c>
      <c r="H7" s="657">
        <f>SUM('Bath '!J6)</f>
        <v>714</v>
      </c>
      <c r="I7" s="657">
        <f>SUM('Bath '!K6)</f>
        <v>684</v>
      </c>
      <c r="J7" s="657">
        <f>SUM('Bath '!L6)</f>
        <v>579</v>
      </c>
      <c r="K7" s="658">
        <f>SUM('Bath '!M6)</f>
        <v>366</v>
      </c>
      <c r="L7" s="659">
        <f>SUM('Bath '!N6)</f>
        <v>480</v>
      </c>
      <c r="M7" s="658">
        <f>SUM('Bath '!O6)</f>
        <v>722</v>
      </c>
      <c r="N7" s="658">
        <f>SUM('Bath '!P6)</f>
        <v>632</v>
      </c>
      <c r="O7" s="658">
        <f>SUM('Bath '!Q6)</f>
        <v>476</v>
      </c>
      <c r="P7" s="658">
        <f>SUM('Bath '!R6)</f>
        <v>396</v>
      </c>
      <c r="Q7" s="660">
        <f>SUM('Bath '!S6)</f>
        <v>208</v>
      </c>
      <c r="R7" s="661">
        <f>SUM('Bath '!T6)</f>
        <v>209</v>
      </c>
      <c r="S7" s="662">
        <f>SUM('Bath '!U6)</f>
        <v>181</v>
      </c>
      <c r="T7" s="659">
        <f>SUM('Bath '!V6)</f>
        <v>181</v>
      </c>
      <c r="U7" s="862"/>
      <c r="V7" s="862"/>
    </row>
    <row r="8" spans="1:30" ht="15" customHeight="1" x14ac:dyDescent="0.2">
      <c r="A8" s="652"/>
      <c r="B8" s="653"/>
      <c r="C8" s="663"/>
      <c r="D8" s="664"/>
      <c r="E8" s="664"/>
      <c r="F8" s="665"/>
      <c r="G8" s="666"/>
      <c r="H8" s="667"/>
      <c r="I8" s="667"/>
      <c r="J8" s="667"/>
      <c r="K8" s="668"/>
      <c r="L8" s="634"/>
      <c r="M8" s="668"/>
      <c r="N8" s="668"/>
      <c r="O8" s="668"/>
      <c r="P8" s="668"/>
      <c r="Q8" s="669"/>
      <c r="R8" s="670"/>
      <c r="S8" s="640"/>
      <c r="T8" s="697"/>
      <c r="U8" s="862"/>
      <c r="V8" s="862"/>
    </row>
    <row r="9" spans="1:30" ht="15" customHeight="1" x14ac:dyDescent="0.2">
      <c r="A9" s="632" t="s">
        <v>194</v>
      </c>
      <c r="B9" s="633">
        <f>SUM('Keynsham '!D4)</f>
        <v>1568</v>
      </c>
      <c r="C9" s="671">
        <f>SUM('Keynsham '!E4)</f>
        <v>25</v>
      </c>
      <c r="D9" s="671">
        <f>SUM('Keynsham '!F4)</f>
        <v>33</v>
      </c>
      <c r="E9" s="671">
        <f>SUM('Keynsham '!G4)</f>
        <v>31</v>
      </c>
      <c r="F9" s="672">
        <f>SUM('Keynsham '!H4)</f>
        <v>84</v>
      </c>
      <c r="G9" s="673">
        <f>SUM('Keynsham '!I4)</f>
        <v>103</v>
      </c>
      <c r="H9" s="674">
        <f>SUM('Keynsham '!J4)</f>
        <v>211</v>
      </c>
      <c r="I9" s="674">
        <f>SUM('Keynsham '!K4)</f>
        <v>226</v>
      </c>
      <c r="J9" s="674">
        <f>SUM('Keynsham '!L4)</f>
        <v>201</v>
      </c>
      <c r="K9" s="675">
        <f>SUM('Keynsham '!M4)</f>
        <v>135</v>
      </c>
      <c r="L9" s="676">
        <f>SUM('Keynsham '!N4)</f>
        <v>112</v>
      </c>
      <c r="M9" s="675">
        <f>SUM('Keynsham '!O4)</f>
        <v>71</v>
      </c>
      <c r="N9" s="675">
        <f>SUM('Keynsham '!P4)</f>
        <v>56</v>
      </c>
      <c r="O9" s="675">
        <f>SUM('Keynsham '!Q4)</f>
        <v>56</v>
      </c>
      <c r="P9" s="675">
        <f>SUM('Keynsham '!R4)</f>
        <v>56</v>
      </c>
      <c r="Q9" s="677">
        <f>SUM('Keynsham '!S4)</f>
        <v>56</v>
      </c>
      <c r="R9" s="678">
        <f>SUM('Keynsham '!T4)</f>
        <v>49</v>
      </c>
      <c r="S9" s="677">
        <f>SUM('Keynsham '!U4)</f>
        <v>49</v>
      </c>
      <c r="T9" s="740">
        <f>SUM('Keynsham '!V4)</f>
        <v>14</v>
      </c>
      <c r="U9" s="862"/>
      <c r="V9" s="862"/>
    </row>
    <row r="10" spans="1:30" s="863" customFormat="1" ht="15" customHeight="1" x14ac:dyDescent="0.2">
      <c r="A10" s="643" t="s">
        <v>195</v>
      </c>
      <c r="B10" s="644">
        <f>SUM('Keynsham '!D5)</f>
        <v>565</v>
      </c>
      <c r="C10" s="645">
        <f>SUM('Keynsham '!E5)</f>
        <v>0</v>
      </c>
      <c r="D10" s="645">
        <f>SUM('Keynsham '!F5)</f>
        <v>0</v>
      </c>
      <c r="E10" s="645">
        <f>SUM('Keynsham '!G5)</f>
        <v>4</v>
      </c>
      <c r="F10" s="679">
        <f>SUM('Keynsham '!H5)</f>
        <v>23</v>
      </c>
      <c r="G10" s="647">
        <f>SUM('Keynsham '!I5)</f>
        <v>50</v>
      </c>
      <c r="H10" s="680">
        <f>SUM('Keynsham '!J5)</f>
        <v>96</v>
      </c>
      <c r="I10" s="680">
        <f>SUM('Keynsham '!K5)</f>
        <v>105</v>
      </c>
      <c r="J10" s="680">
        <f>SUM('Keynsham '!L5)</f>
        <v>87</v>
      </c>
      <c r="K10" s="681">
        <f>SUM('Keynsham '!M5)</f>
        <v>45</v>
      </c>
      <c r="L10" s="650">
        <f>SUM('Keynsham '!N5)</f>
        <v>45</v>
      </c>
      <c r="M10" s="681">
        <f>SUM('Keynsham '!O5)</f>
        <v>20</v>
      </c>
      <c r="N10" s="681">
        <f>SUM('Keynsham '!P5)</f>
        <v>15</v>
      </c>
      <c r="O10" s="681">
        <f>SUM('Keynsham '!Q5)</f>
        <v>15</v>
      </c>
      <c r="P10" s="681">
        <f>SUM('Keynsham '!R5)</f>
        <v>15</v>
      </c>
      <c r="Q10" s="649">
        <f>SUM('Keynsham '!S5)</f>
        <v>15</v>
      </c>
      <c r="R10" s="651">
        <f>SUM('Keynsham '!T5)</f>
        <v>15</v>
      </c>
      <c r="S10" s="649">
        <f>SUM('Keynsham '!U5)</f>
        <v>15</v>
      </c>
      <c r="T10" s="739">
        <f>SUM('Keynsham '!V5)</f>
        <v>0</v>
      </c>
      <c r="U10" s="862"/>
      <c r="V10" s="862"/>
    </row>
    <row r="11" spans="1:30" s="864" customFormat="1" ht="15" customHeight="1" x14ac:dyDescent="0.2">
      <c r="A11" s="652" t="s">
        <v>80</v>
      </c>
      <c r="B11" s="653">
        <f>SUM('Keynsham '!D6)</f>
        <v>2133</v>
      </c>
      <c r="C11" s="654">
        <f>SUM('Keynsham '!E6)</f>
        <v>25</v>
      </c>
      <c r="D11" s="654">
        <f>SUM('Keynsham '!F6)</f>
        <v>33</v>
      </c>
      <c r="E11" s="654">
        <f>SUM('Keynsham '!G6)</f>
        <v>35</v>
      </c>
      <c r="F11" s="655">
        <f>SUM('Keynsham '!H6)</f>
        <v>107</v>
      </c>
      <c r="G11" s="656">
        <f>SUM('Keynsham '!I6)</f>
        <v>153</v>
      </c>
      <c r="H11" s="657">
        <f>SUM('Keynsham '!J6)</f>
        <v>307</v>
      </c>
      <c r="I11" s="657">
        <f>SUM('Keynsham '!K6)</f>
        <v>331</v>
      </c>
      <c r="J11" s="657">
        <f>SUM('Keynsham '!L6)</f>
        <v>288</v>
      </c>
      <c r="K11" s="658">
        <f>SUM('Keynsham '!M6)</f>
        <v>180</v>
      </c>
      <c r="L11" s="659">
        <f>SUM('Keynsham '!N6)</f>
        <v>157</v>
      </c>
      <c r="M11" s="658">
        <f>SUM('Keynsham '!O6)</f>
        <v>91</v>
      </c>
      <c r="N11" s="658">
        <f>SUM('Keynsham '!P6)</f>
        <v>71</v>
      </c>
      <c r="O11" s="658">
        <f>SUM('Keynsham '!Q6)</f>
        <v>71</v>
      </c>
      <c r="P11" s="658">
        <f>SUM('Keynsham '!R6)</f>
        <v>71</v>
      </c>
      <c r="Q11" s="660">
        <f>SUM('Keynsham '!S6)</f>
        <v>71</v>
      </c>
      <c r="R11" s="661">
        <f>SUM('Keynsham '!T6)</f>
        <v>64</v>
      </c>
      <c r="S11" s="662">
        <f>SUM('Keynsham '!U6)</f>
        <v>64</v>
      </c>
      <c r="T11" s="659">
        <f>SUM('Keynsham '!V6)</f>
        <v>14</v>
      </c>
      <c r="U11" s="862"/>
      <c r="V11" s="862"/>
    </row>
    <row r="12" spans="1:30" ht="15" customHeight="1" x14ac:dyDescent="0.2">
      <c r="A12" s="652"/>
      <c r="B12" s="653"/>
      <c r="C12" s="663"/>
      <c r="D12" s="664"/>
      <c r="E12" s="664"/>
      <c r="F12" s="665"/>
      <c r="G12" s="666"/>
      <c r="H12" s="667"/>
      <c r="I12" s="667"/>
      <c r="J12" s="667"/>
      <c r="K12" s="668"/>
      <c r="L12" s="634"/>
      <c r="M12" s="668"/>
      <c r="N12" s="668"/>
      <c r="O12" s="668"/>
      <c r="P12" s="668"/>
      <c r="Q12" s="669"/>
      <c r="R12" s="670"/>
      <c r="S12" s="640"/>
      <c r="T12" s="697"/>
      <c r="U12" s="862"/>
      <c r="V12" s="862"/>
    </row>
    <row r="13" spans="1:30" ht="15" customHeight="1" x14ac:dyDescent="0.2">
      <c r="A13" s="632" t="s">
        <v>204</v>
      </c>
      <c r="B13" s="633">
        <f>SUM('Somer Valley'!D5)</f>
        <v>1898</v>
      </c>
      <c r="C13" s="635">
        <f>SUM('Somer Valley'!E5)</f>
        <v>49</v>
      </c>
      <c r="D13" s="635">
        <f>SUM('Somer Valley'!F5)</f>
        <v>101</v>
      </c>
      <c r="E13" s="635">
        <f>SUM('Somer Valley'!G5)</f>
        <v>170</v>
      </c>
      <c r="F13" s="682">
        <f>SUM('Somer Valley'!H5)</f>
        <v>174</v>
      </c>
      <c r="G13" s="638">
        <f>SUM('Somer Valley'!I5)</f>
        <v>189</v>
      </c>
      <c r="H13" s="683">
        <f>SUM('Somer Valley'!J5)</f>
        <v>305</v>
      </c>
      <c r="I13" s="683">
        <f>SUM('Somer Valley'!K5)</f>
        <v>230</v>
      </c>
      <c r="J13" s="683">
        <f>SUM('Somer Valley'!L5)</f>
        <v>206</v>
      </c>
      <c r="K13" s="684">
        <f>SUM('Somer Valley'!M5)</f>
        <v>193</v>
      </c>
      <c r="L13" s="641">
        <f>SUM('Somer Valley'!N5)</f>
        <v>90</v>
      </c>
      <c r="M13" s="684">
        <f>SUM('Somer Valley'!O5)</f>
        <v>65</v>
      </c>
      <c r="N13" s="684">
        <f>SUM('Somer Valley'!P5)</f>
        <v>18</v>
      </c>
      <c r="O13" s="684">
        <f>SUM('Somer Valley'!Q5)</f>
        <v>18</v>
      </c>
      <c r="P13" s="684">
        <f>SUM('Somer Valley'!R5)</f>
        <v>18</v>
      </c>
      <c r="Q13" s="640">
        <f>SUM('Somer Valley'!S5)</f>
        <v>18</v>
      </c>
      <c r="R13" s="642">
        <f>SUM('Somer Valley'!T5)</f>
        <v>18</v>
      </c>
      <c r="S13" s="640">
        <f>SUM('Somer Valley'!U5)</f>
        <v>18</v>
      </c>
      <c r="T13" s="694">
        <f>SUM('Somer Valley'!V5)</f>
        <v>18</v>
      </c>
      <c r="U13" s="862"/>
      <c r="V13" s="862"/>
    </row>
    <row r="14" spans="1:30" s="863" customFormat="1" ht="15" customHeight="1" x14ac:dyDescent="0.2">
      <c r="A14" s="643" t="s">
        <v>205</v>
      </c>
      <c r="B14" s="644">
        <f>SUM('Somer Valley'!D6)</f>
        <v>623</v>
      </c>
      <c r="C14" s="645">
        <f>SUM('Somer Valley'!E6)</f>
        <v>41</v>
      </c>
      <c r="D14" s="645">
        <f>SUM('Somer Valley'!F6)</f>
        <v>45</v>
      </c>
      <c r="E14" s="645">
        <f>SUM('Somer Valley'!G6)</f>
        <v>69</v>
      </c>
      <c r="F14" s="679">
        <f>SUM('Somer Valley'!H6)</f>
        <v>69</v>
      </c>
      <c r="G14" s="647">
        <f>SUM('Somer Valley'!I6)</f>
        <v>98</v>
      </c>
      <c r="H14" s="680">
        <f>SUM('Somer Valley'!J6)</f>
        <v>79</v>
      </c>
      <c r="I14" s="680">
        <f>SUM('Somer Valley'!K6)</f>
        <v>67</v>
      </c>
      <c r="J14" s="680">
        <f>SUM('Somer Valley'!L6)</f>
        <v>70</v>
      </c>
      <c r="K14" s="681">
        <f>SUM('Somer Valley'!M6)</f>
        <v>60</v>
      </c>
      <c r="L14" s="650">
        <f>SUM('Somer Valley'!N6)</f>
        <v>17</v>
      </c>
      <c r="M14" s="681">
        <f>SUM('Somer Valley'!O6)</f>
        <v>8</v>
      </c>
      <c r="N14" s="681"/>
      <c r="O14" s="681"/>
      <c r="P14" s="681"/>
      <c r="Q14" s="649"/>
      <c r="R14" s="651"/>
      <c r="S14" s="649"/>
      <c r="T14" s="739"/>
      <c r="U14" s="862"/>
      <c r="V14" s="862"/>
    </row>
    <row r="15" spans="1:30" ht="15" customHeight="1" x14ac:dyDescent="0.2">
      <c r="A15" s="652" t="s">
        <v>107</v>
      </c>
      <c r="B15" s="653">
        <f>SUM('Somer Valley'!D7)</f>
        <v>2521</v>
      </c>
      <c r="C15" s="685">
        <f>SUM('Somer Valley'!E7)</f>
        <v>90</v>
      </c>
      <c r="D15" s="685">
        <f>SUM('Somer Valley'!F7)</f>
        <v>146</v>
      </c>
      <c r="E15" s="685">
        <f>SUM('Somer Valley'!G7)</f>
        <v>239</v>
      </c>
      <c r="F15" s="688">
        <f>SUM('Somer Valley'!H7)</f>
        <v>243</v>
      </c>
      <c r="G15" s="689">
        <f>SUM('Somer Valley'!I7)</f>
        <v>287</v>
      </c>
      <c r="H15" s="690">
        <f>SUM('Somer Valley'!J7)</f>
        <v>384</v>
      </c>
      <c r="I15" s="690">
        <f>SUM('Somer Valley'!K7)</f>
        <v>297</v>
      </c>
      <c r="J15" s="690">
        <f>SUM('Somer Valley'!L7)</f>
        <v>276</v>
      </c>
      <c r="K15" s="691">
        <f>SUM('Somer Valley'!M7)</f>
        <v>253</v>
      </c>
      <c r="L15" s="692">
        <f>SUM('Somer Valley'!N7)</f>
        <v>107</v>
      </c>
      <c r="M15" s="691">
        <f>SUM('Somer Valley'!O7)</f>
        <v>73</v>
      </c>
      <c r="N15" s="691">
        <f>SUM('Somer Valley'!P7)</f>
        <v>18</v>
      </c>
      <c r="O15" s="691">
        <f>SUM('Somer Valley'!Q7)</f>
        <v>18</v>
      </c>
      <c r="P15" s="691">
        <f>SUM('Somer Valley'!R7)</f>
        <v>18</v>
      </c>
      <c r="Q15" s="662">
        <f>SUM('Somer Valley'!S7)</f>
        <v>18</v>
      </c>
      <c r="R15" s="693">
        <f>SUM('Somer Valley'!T7)</f>
        <v>18</v>
      </c>
      <c r="S15" s="662">
        <f>SUM('Somer Valley'!U7)</f>
        <v>18</v>
      </c>
      <c r="T15" s="692">
        <f>SUM('Somer Valley'!V7)</f>
        <v>18</v>
      </c>
      <c r="U15" s="862"/>
      <c r="V15" s="862"/>
    </row>
    <row r="16" spans="1:30" ht="15" customHeight="1" x14ac:dyDescent="0.2">
      <c r="A16" s="652"/>
      <c r="B16" s="653"/>
      <c r="C16" s="663"/>
      <c r="D16" s="664"/>
      <c r="E16" s="664"/>
      <c r="F16" s="665"/>
      <c r="G16" s="666"/>
      <c r="H16" s="667"/>
      <c r="I16" s="667"/>
      <c r="J16" s="667"/>
      <c r="K16" s="668"/>
      <c r="L16" s="634"/>
      <c r="M16" s="668"/>
      <c r="N16" s="668"/>
      <c r="O16" s="668"/>
      <c r="P16" s="668"/>
      <c r="Q16" s="669"/>
      <c r="R16" s="670"/>
      <c r="S16" s="640"/>
      <c r="T16" s="697"/>
      <c r="U16" s="862"/>
      <c r="V16" s="862"/>
    </row>
    <row r="17" spans="1:22" ht="15" customHeight="1" x14ac:dyDescent="0.2">
      <c r="A17" s="632" t="s">
        <v>213</v>
      </c>
      <c r="B17" s="633">
        <f>SUM('Rural Areas'!D4)</f>
        <v>929.15</v>
      </c>
      <c r="C17" s="635">
        <f>SUM('Rural Areas'!E4)</f>
        <v>44</v>
      </c>
      <c r="D17" s="635">
        <f>SUM('Rural Areas'!F4)</f>
        <v>42</v>
      </c>
      <c r="E17" s="635">
        <f>SUM('Rural Areas'!G4)</f>
        <v>36</v>
      </c>
      <c r="F17" s="682">
        <f>SUM('Rural Areas'!H4)</f>
        <v>62</v>
      </c>
      <c r="G17" s="638">
        <f>SUM('Rural Areas'!I4)</f>
        <v>134</v>
      </c>
      <c r="H17" s="683">
        <f>SUM('Rural Areas'!J4)</f>
        <v>102</v>
      </c>
      <c r="I17" s="683">
        <f>SUM('Rural Areas'!K4)</f>
        <v>71</v>
      </c>
      <c r="J17" s="683">
        <f>SUM('Rural Areas'!L4)</f>
        <v>74</v>
      </c>
      <c r="K17" s="684">
        <f>SUM('Rural Areas'!M4)</f>
        <v>60</v>
      </c>
      <c r="L17" s="641">
        <f>SUM('Rural Areas'!N4)</f>
        <v>50</v>
      </c>
      <c r="M17" s="684">
        <f>SUM('Rural Areas'!O4)</f>
        <v>40</v>
      </c>
      <c r="N17" s="684">
        <f>SUM('Rural Areas'!P4)</f>
        <v>40</v>
      </c>
      <c r="O17" s="684">
        <f>SUM('Rural Areas'!Q4)</f>
        <v>29</v>
      </c>
      <c r="P17" s="684">
        <f>SUM('Rural Areas'!R4)</f>
        <v>29</v>
      </c>
      <c r="Q17" s="640">
        <f>SUM('Rural Areas'!S4)</f>
        <v>29</v>
      </c>
      <c r="R17" s="642">
        <f>SUM('Rural Areas'!T4)</f>
        <v>29</v>
      </c>
      <c r="S17" s="640">
        <f>SUM('Rural Areas'!U4)</f>
        <v>29</v>
      </c>
      <c r="T17" s="694">
        <f>SUM('Rural Areas'!V4)</f>
        <v>29</v>
      </c>
      <c r="U17" s="862"/>
      <c r="V17" s="862"/>
    </row>
    <row r="18" spans="1:22" s="863" customFormat="1" ht="15" customHeight="1" x14ac:dyDescent="0.2">
      <c r="A18" s="643" t="s">
        <v>214</v>
      </c>
      <c r="B18" s="644">
        <f>SUM('Rural Areas'!D5)</f>
        <v>194.85</v>
      </c>
      <c r="C18" s="645">
        <f>SUM('Rural Areas'!E5)</f>
        <v>20</v>
      </c>
      <c r="D18" s="645">
        <f>SUM('Rural Areas'!F5)</f>
        <v>0</v>
      </c>
      <c r="E18" s="645">
        <f>SUM('Rural Areas'!G5)</f>
        <v>0</v>
      </c>
      <c r="F18" s="679">
        <f>SUM('Rural Areas'!H5)</f>
        <v>13</v>
      </c>
      <c r="G18" s="647">
        <f>SUM('Rural Areas'!I5)</f>
        <v>65</v>
      </c>
      <c r="H18" s="680">
        <f>SUM('Rural Areas'!J5)</f>
        <v>40</v>
      </c>
      <c r="I18" s="680">
        <f>SUM('Rural Areas'!K5)</f>
        <v>16</v>
      </c>
      <c r="J18" s="680">
        <f>SUM('Rural Areas'!L5)</f>
        <v>20</v>
      </c>
      <c r="K18" s="681">
        <f>SUM('Rural Areas'!M5)</f>
        <v>9</v>
      </c>
      <c r="L18" s="650">
        <f>SUM('Rural Areas'!N5)</f>
        <v>4</v>
      </c>
      <c r="M18" s="681">
        <f>SUM('Rural Areas'!O5)</f>
        <v>4</v>
      </c>
      <c r="N18" s="681">
        <f>SUM('Rural Areas'!P5)</f>
        <v>4</v>
      </c>
      <c r="O18" s="681"/>
      <c r="P18" s="681"/>
      <c r="Q18" s="649"/>
      <c r="R18" s="651"/>
      <c r="S18" s="649"/>
      <c r="T18" s="739"/>
      <c r="U18" s="862"/>
      <c r="V18" s="862"/>
    </row>
    <row r="19" spans="1:22" ht="15" customHeight="1" x14ac:dyDescent="0.2">
      <c r="A19" s="652" t="s">
        <v>4</v>
      </c>
      <c r="B19" s="653">
        <f>SUM('Rural Areas'!D6)</f>
        <v>1124</v>
      </c>
      <c r="C19" s="685">
        <f>SUM(C17:C18)</f>
        <v>64</v>
      </c>
      <c r="D19" s="685">
        <f t="shared" ref="D19:T19" si="0">SUM(D17:D18)</f>
        <v>42</v>
      </c>
      <c r="E19" s="685">
        <f t="shared" si="0"/>
        <v>36</v>
      </c>
      <c r="F19" s="688">
        <f t="shared" si="0"/>
        <v>75</v>
      </c>
      <c r="G19" s="689">
        <f t="shared" si="0"/>
        <v>199</v>
      </c>
      <c r="H19" s="690">
        <f t="shared" si="0"/>
        <v>142</v>
      </c>
      <c r="I19" s="690">
        <f t="shared" si="0"/>
        <v>87</v>
      </c>
      <c r="J19" s="690">
        <f t="shared" si="0"/>
        <v>94</v>
      </c>
      <c r="K19" s="691">
        <f t="shared" si="0"/>
        <v>69</v>
      </c>
      <c r="L19" s="692">
        <f t="shared" si="0"/>
        <v>54</v>
      </c>
      <c r="M19" s="691">
        <f t="shared" si="0"/>
        <v>44</v>
      </c>
      <c r="N19" s="691">
        <f t="shared" si="0"/>
        <v>44</v>
      </c>
      <c r="O19" s="691">
        <f t="shared" si="0"/>
        <v>29</v>
      </c>
      <c r="P19" s="691">
        <f t="shared" si="0"/>
        <v>29</v>
      </c>
      <c r="Q19" s="662">
        <f t="shared" si="0"/>
        <v>29</v>
      </c>
      <c r="R19" s="693">
        <f t="shared" si="0"/>
        <v>29</v>
      </c>
      <c r="S19" s="662">
        <f t="shared" si="0"/>
        <v>29</v>
      </c>
      <c r="T19" s="692">
        <f t="shared" si="0"/>
        <v>29</v>
      </c>
      <c r="U19" s="862"/>
      <c r="V19" s="862"/>
    </row>
    <row r="20" spans="1:22" ht="15" customHeight="1" x14ac:dyDescent="0.2">
      <c r="A20" s="652"/>
      <c r="B20" s="653"/>
      <c r="C20" s="685"/>
      <c r="D20" s="636"/>
      <c r="E20" s="636"/>
      <c r="F20" s="682"/>
      <c r="G20" s="638"/>
      <c r="H20" s="683"/>
      <c r="I20" s="683"/>
      <c r="J20" s="683"/>
      <c r="K20" s="684"/>
      <c r="L20" s="641"/>
      <c r="M20" s="684"/>
      <c r="N20" s="684"/>
      <c r="O20" s="684"/>
      <c r="P20" s="684"/>
      <c r="Q20" s="640"/>
      <c r="R20" s="642"/>
      <c r="S20" s="640"/>
      <c r="T20" s="694"/>
      <c r="U20" s="862"/>
      <c r="V20" s="862"/>
    </row>
    <row r="21" spans="1:22" ht="15" customHeight="1" x14ac:dyDescent="0.2">
      <c r="A21" s="632" t="s">
        <v>270</v>
      </c>
      <c r="B21" s="633">
        <f>SUM('SE Bristol'!D10)</f>
        <v>140</v>
      </c>
      <c r="C21" s="635">
        <f>SUM('SE Bristol'!E4)</f>
        <v>0</v>
      </c>
      <c r="D21" s="635">
        <f>SUM('SE Bristol'!F4)</f>
        <v>0</v>
      </c>
      <c r="E21" s="635">
        <f>SUM('SE Bristol'!G4)</f>
        <v>0</v>
      </c>
      <c r="F21" s="682">
        <f>SUM('SE Bristol'!H9)</f>
        <v>0</v>
      </c>
      <c r="G21" s="638">
        <f>SUM('SE Bristol'!I4)</f>
        <v>0</v>
      </c>
      <c r="H21" s="683">
        <f>SUM('SE Bristol'!J4)</f>
        <v>35</v>
      </c>
      <c r="I21" s="683">
        <f>SUM('SE Bristol'!K4)</f>
        <v>35</v>
      </c>
      <c r="J21" s="683">
        <f>SUM('SE Bristol'!L4)</f>
        <v>35</v>
      </c>
      <c r="K21" s="684">
        <f>SUM('SE Bristol'!M4)</f>
        <v>35</v>
      </c>
      <c r="L21" s="641"/>
      <c r="M21" s="684"/>
      <c r="N21" s="684"/>
      <c r="O21" s="684"/>
      <c r="P21" s="684"/>
      <c r="Q21" s="640"/>
      <c r="R21" s="642"/>
      <c r="S21" s="640"/>
      <c r="T21" s="694"/>
      <c r="U21" s="862"/>
      <c r="V21" s="862"/>
    </row>
    <row r="22" spans="1:22" ht="15" customHeight="1" x14ac:dyDescent="0.2">
      <c r="A22" s="643" t="s">
        <v>271</v>
      </c>
      <c r="B22" s="644">
        <f>SUM('SE Bristol'!D5)</f>
        <v>60</v>
      </c>
      <c r="C22" s="645">
        <f>SUM('SE Bristol'!E5)</f>
        <v>0</v>
      </c>
      <c r="D22" s="645">
        <f>SUM('SE Bristol'!F5)</f>
        <v>0</v>
      </c>
      <c r="E22" s="645">
        <f>SUM('SE Bristol'!G5)</f>
        <v>0</v>
      </c>
      <c r="F22" s="679">
        <f>SUM('SE Bristol'!H5)</f>
        <v>0</v>
      </c>
      <c r="G22" s="647">
        <f>SUM('SE Bristol'!I5)</f>
        <v>0</v>
      </c>
      <c r="H22" s="680">
        <f>SUM('SE Bristol'!J5)</f>
        <v>15</v>
      </c>
      <c r="I22" s="680">
        <f>SUM('SE Bristol'!K5)</f>
        <v>15</v>
      </c>
      <c r="J22" s="680">
        <f>SUM('SE Bristol'!L5)</f>
        <v>15</v>
      </c>
      <c r="K22" s="681">
        <f>SUM('SE Bristol'!M5)</f>
        <v>15</v>
      </c>
      <c r="L22" s="641"/>
      <c r="M22" s="684"/>
      <c r="N22" s="684"/>
      <c r="O22" s="684"/>
      <c r="P22" s="684"/>
      <c r="Q22" s="640"/>
      <c r="R22" s="642"/>
      <c r="S22" s="640"/>
      <c r="T22" s="694"/>
      <c r="U22" s="862"/>
      <c r="V22" s="862"/>
    </row>
    <row r="23" spans="1:22" ht="15" customHeight="1" x14ac:dyDescent="0.2">
      <c r="A23" s="695" t="s">
        <v>272</v>
      </c>
      <c r="B23" s="653">
        <f>SUM('SE Bristol'!D6)</f>
        <v>200</v>
      </c>
      <c r="C23" s="685">
        <f>SUM(C21:C22)</f>
        <v>0</v>
      </c>
      <c r="D23" s="685">
        <f>SUM(D21:D22)</f>
        <v>0</v>
      </c>
      <c r="E23" s="685">
        <f t="shared" ref="E23:H23" si="1">SUM(E21:E22)</f>
        <v>0</v>
      </c>
      <c r="F23" s="688">
        <f t="shared" si="1"/>
        <v>0</v>
      </c>
      <c r="G23" s="718">
        <f t="shared" si="1"/>
        <v>0</v>
      </c>
      <c r="H23" s="690">
        <f t="shared" si="1"/>
        <v>50</v>
      </c>
      <c r="I23" s="690">
        <f t="shared" ref="I23" si="2">SUM(I21:I22)</f>
        <v>50</v>
      </c>
      <c r="J23" s="690">
        <f t="shared" ref="J23" si="3">SUM(J21:J22)</f>
        <v>50</v>
      </c>
      <c r="K23" s="691">
        <f t="shared" ref="K23" si="4">SUM(K21:K22)</f>
        <v>50</v>
      </c>
      <c r="L23" s="641"/>
      <c r="M23" s="684"/>
      <c r="N23" s="684"/>
      <c r="O23" s="684"/>
      <c r="P23" s="684"/>
      <c r="Q23" s="640"/>
      <c r="R23" s="642"/>
      <c r="S23" s="640"/>
      <c r="T23" s="694"/>
      <c r="U23" s="862"/>
      <c r="V23" s="862"/>
    </row>
    <row r="24" spans="1:22" ht="15" customHeight="1" x14ac:dyDescent="0.2">
      <c r="A24" s="652"/>
      <c r="B24" s="653"/>
      <c r="C24" s="663"/>
      <c r="D24" s="664"/>
      <c r="E24" s="664"/>
      <c r="F24" s="665"/>
      <c r="G24" s="696"/>
      <c r="H24" s="667"/>
      <c r="I24" s="667"/>
      <c r="J24" s="667"/>
      <c r="K24" s="668"/>
      <c r="L24" s="697"/>
      <c r="M24" s="668"/>
      <c r="N24" s="668"/>
      <c r="O24" s="668"/>
      <c r="P24" s="668"/>
      <c r="Q24" s="669"/>
      <c r="R24" s="670"/>
      <c r="S24" s="640"/>
      <c r="T24" s="697"/>
      <c r="U24" s="862"/>
      <c r="V24" s="862"/>
    </row>
    <row r="25" spans="1:22" ht="15" customHeight="1" x14ac:dyDescent="0.2">
      <c r="A25" s="698" t="s">
        <v>154</v>
      </c>
      <c r="B25" s="700">
        <f>SUM(B5+B9+B13+B17+B21)</f>
        <v>9735.65</v>
      </c>
      <c r="C25" s="701">
        <f>SUM(C5+C9+C13+C17+C21)</f>
        <v>219</v>
      </c>
      <c r="D25" s="701">
        <f t="shared" ref="D25:J25" si="5">SUM(D5+D9+D13+D17+D21)</f>
        <v>413</v>
      </c>
      <c r="E25" s="701">
        <f t="shared" si="5"/>
        <v>416</v>
      </c>
      <c r="F25" s="703">
        <f t="shared" si="5"/>
        <v>417</v>
      </c>
      <c r="G25" s="704">
        <f t="shared" si="5"/>
        <v>740.5</v>
      </c>
      <c r="H25" s="705">
        <f t="shared" si="5"/>
        <v>1141.5</v>
      </c>
      <c r="I25" s="705">
        <f t="shared" si="5"/>
        <v>1067.5</v>
      </c>
      <c r="J25" s="705">
        <f t="shared" si="5"/>
        <v>951</v>
      </c>
      <c r="K25" s="706">
        <f t="shared" ref="K25:T25" si="6">SUM(K5+K9+K13+K17+K21)</f>
        <v>695</v>
      </c>
      <c r="L25" s="707">
        <f t="shared" si="6"/>
        <v>596</v>
      </c>
      <c r="M25" s="706">
        <f t="shared" si="6"/>
        <v>676</v>
      </c>
      <c r="N25" s="706">
        <f t="shared" si="6"/>
        <v>558</v>
      </c>
      <c r="O25" s="706">
        <f t="shared" si="6"/>
        <v>452</v>
      </c>
      <c r="P25" s="706">
        <f t="shared" si="6"/>
        <v>397</v>
      </c>
      <c r="Q25" s="706">
        <f t="shared" si="6"/>
        <v>273</v>
      </c>
      <c r="R25" s="708">
        <f t="shared" si="6"/>
        <v>267</v>
      </c>
      <c r="S25" s="706">
        <f t="shared" si="6"/>
        <v>247</v>
      </c>
      <c r="T25" s="707">
        <f t="shared" si="6"/>
        <v>209</v>
      </c>
      <c r="U25" s="862"/>
      <c r="V25" s="862"/>
    </row>
    <row r="26" spans="1:22" ht="15" customHeight="1" x14ac:dyDescent="0.2">
      <c r="A26" s="709" t="s">
        <v>237</v>
      </c>
      <c r="B26" s="710"/>
      <c r="C26" s="635">
        <f>SUM(C25)</f>
        <v>219</v>
      </c>
      <c r="D26" s="635">
        <f>SUM(D25+C26)</f>
        <v>632</v>
      </c>
      <c r="E26" s="635">
        <f t="shared" ref="E26:T26" si="7">SUM(E25+D26)</f>
        <v>1048</v>
      </c>
      <c r="F26" s="637">
        <f t="shared" si="7"/>
        <v>1465</v>
      </c>
      <c r="G26" s="638">
        <f t="shared" si="7"/>
        <v>2205.5</v>
      </c>
      <c r="H26" s="639">
        <f t="shared" si="7"/>
        <v>3347</v>
      </c>
      <c r="I26" s="639">
        <f t="shared" si="7"/>
        <v>4414.5</v>
      </c>
      <c r="J26" s="639">
        <f t="shared" si="7"/>
        <v>5365.5</v>
      </c>
      <c r="K26" s="640">
        <f t="shared" si="7"/>
        <v>6060.5</v>
      </c>
      <c r="L26" s="641">
        <f t="shared" si="7"/>
        <v>6656.5</v>
      </c>
      <c r="M26" s="640">
        <f t="shared" si="7"/>
        <v>7332.5</v>
      </c>
      <c r="N26" s="640">
        <f t="shared" si="7"/>
        <v>7890.5</v>
      </c>
      <c r="O26" s="640">
        <f t="shared" si="7"/>
        <v>8342.5</v>
      </c>
      <c r="P26" s="640">
        <f t="shared" si="7"/>
        <v>8739.5</v>
      </c>
      <c r="Q26" s="640">
        <f t="shared" si="7"/>
        <v>9012.5</v>
      </c>
      <c r="R26" s="712">
        <f t="shared" si="7"/>
        <v>9279.5</v>
      </c>
      <c r="S26" s="640">
        <f t="shared" si="7"/>
        <v>9526.5</v>
      </c>
      <c r="T26" s="694">
        <f t="shared" si="7"/>
        <v>9735.5</v>
      </c>
      <c r="U26" s="862"/>
      <c r="V26" s="862"/>
    </row>
    <row r="27" spans="1:22" ht="15" customHeight="1" x14ac:dyDescent="0.2">
      <c r="A27" s="709"/>
      <c r="B27" s="710"/>
      <c r="C27" s="635"/>
      <c r="D27" s="635"/>
      <c r="E27" s="635"/>
      <c r="F27" s="637"/>
      <c r="G27" s="638"/>
      <c r="H27" s="639"/>
      <c r="I27" s="639"/>
      <c r="J27" s="639"/>
      <c r="K27" s="640"/>
      <c r="L27" s="641"/>
      <c r="M27" s="640"/>
      <c r="N27" s="640"/>
      <c r="O27" s="640"/>
      <c r="P27" s="640"/>
      <c r="Q27" s="640"/>
      <c r="R27" s="712"/>
      <c r="S27" s="640"/>
      <c r="T27" s="694"/>
      <c r="U27" s="862"/>
      <c r="V27" s="862"/>
    </row>
    <row r="28" spans="1:22" s="863" customFormat="1" ht="15" customHeight="1" x14ac:dyDescent="0.2">
      <c r="A28" s="643" t="s">
        <v>155</v>
      </c>
      <c r="B28" s="713">
        <f>SUM(B6+B10+B14+B18+B22)</f>
        <v>3419.35</v>
      </c>
      <c r="C28" s="635">
        <f>SUM(C6+C10+C14+C18+C22)</f>
        <v>244</v>
      </c>
      <c r="D28" s="635">
        <f t="shared" ref="D28:T28" si="8">SUM(D6+D10+D14+D18+D22)</f>
        <v>137</v>
      </c>
      <c r="E28" s="635">
        <f t="shared" si="8"/>
        <v>94</v>
      </c>
      <c r="F28" s="646">
        <f t="shared" si="8"/>
        <v>160</v>
      </c>
      <c r="G28" s="647">
        <f t="shared" si="8"/>
        <v>282.5</v>
      </c>
      <c r="H28" s="648">
        <f>SUM(H6+H10+H14+H18+H22)</f>
        <v>455.5</v>
      </c>
      <c r="I28" s="648">
        <f t="shared" si="8"/>
        <v>381.5</v>
      </c>
      <c r="J28" s="648">
        <f t="shared" si="8"/>
        <v>336</v>
      </c>
      <c r="K28" s="649">
        <f t="shared" si="8"/>
        <v>223</v>
      </c>
      <c r="L28" s="650">
        <f t="shared" si="8"/>
        <v>202</v>
      </c>
      <c r="M28" s="649">
        <f t="shared" si="8"/>
        <v>254</v>
      </c>
      <c r="N28" s="649">
        <f t="shared" si="8"/>
        <v>207</v>
      </c>
      <c r="O28" s="649">
        <f t="shared" si="8"/>
        <v>142</v>
      </c>
      <c r="P28" s="649">
        <f t="shared" si="8"/>
        <v>117</v>
      </c>
      <c r="Q28" s="649">
        <f t="shared" si="8"/>
        <v>53</v>
      </c>
      <c r="R28" s="651">
        <f t="shared" si="8"/>
        <v>53</v>
      </c>
      <c r="S28" s="649">
        <f t="shared" si="8"/>
        <v>45</v>
      </c>
      <c r="T28" s="739">
        <f t="shared" si="8"/>
        <v>33</v>
      </c>
      <c r="U28" s="862"/>
      <c r="V28" s="862"/>
    </row>
    <row r="29" spans="1:22" s="863" customFormat="1" ht="15" customHeight="1" x14ac:dyDescent="0.2">
      <c r="A29" s="714" t="s">
        <v>238</v>
      </c>
      <c r="B29" s="715"/>
      <c r="C29" s="635">
        <f>SUM(C28)</f>
        <v>244</v>
      </c>
      <c r="D29" s="635">
        <f>SUM(C29+D28)</f>
        <v>381</v>
      </c>
      <c r="E29" s="635">
        <f t="shared" ref="E29:T29" si="9">SUM(D29+E28)</f>
        <v>475</v>
      </c>
      <c r="F29" s="646">
        <f t="shared" si="9"/>
        <v>635</v>
      </c>
      <c r="G29" s="647">
        <f t="shared" si="9"/>
        <v>917.5</v>
      </c>
      <c r="H29" s="648">
        <f t="shared" si="9"/>
        <v>1373</v>
      </c>
      <c r="I29" s="648">
        <f t="shared" si="9"/>
        <v>1754.5</v>
      </c>
      <c r="J29" s="648">
        <f t="shared" si="9"/>
        <v>2090.5</v>
      </c>
      <c r="K29" s="649">
        <f t="shared" si="9"/>
        <v>2313.5</v>
      </c>
      <c r="L29" s="650">
        <f t="shared" si="9"/>
        <v>2515.5</v>
      </c>
      <c r="M29" s="649">
        <f t="shared" si="9"/>
        <v>2769.5</v>
      </c>
      <c r="N29" s="649">
        <f t="shared" si="9"/>
        <v>2976.5</v>
      </c>
      <c r="O29" s="649">
        <f t="shared" si="9"/>
        <v>3118.5</v>
      </c>
      <c r="P29" s="649">
        <f t="shared" si="9"/>
        <v>3235.5</v>
      </c>
      <c r="Q29" s="649">
        <f t="shared" si="9"/>
        <v>3288.5</v>
      </c>
      <c r="R29" s="716">
        <f t="shared" si="9"/>
        <v>3341.5</v>
      </c>
      <c r="S29" s="649">
        <f t="shared" si="9"/>
        <v>3386.5</v>
      </c>
      <c r="T29" s="739">
        <f t="shared" si="9"/>
        <v>3419.5</v>
      </c>
      <c r="U29" s="862"/>
      <c r="V29" s="862"/>
    </row>
    <row r="30" spans="1:22" s="863" customFormat="1" ht="15" customHeight="1" x14ac:dyDescent="0.2">
      <c r="A30" s="714"/>
      <c r="B30" s="715"/>
      <c r="C30" s="645"/>
      <c r="D30" s="645"/>
      <c r="E30" s="645"/>
      <c r="F30" s="646"/>
      <c r="G30" s="647"/>
      <c r="H30" s="648"/>
      <c r="I30" s="648"/>
      <c r="J30" s="648"/>
      <c r="K30" s="649"/>
      <c r="L30" s="650"/>
      <c r="M30" s="649"/>
      <c r="N30" s="649"/>
      <c r="O30" s="649"/>
      <c r="P30" s="649"/>
      <c r="Q30" s="649"/>
      <c r="R30" s="716"/>
      <c r="S30" s="649"/>
      <c r="T30" s="739"/>
      <c r="U30" s="862"/>
      <c r="V30" s="862"/>
    </row>
    <row r="31" spans="1:22" s="864" customFormat="1" ht="15" customHeight="1" x14ac:dyDescent="0.2">
      <c r="A31" s="652" t="s">
        <v>118</v>
      </c>
      <c r="B31" s="717">
        <f>SUM(B28+B25)</f>
        <v>13155</v>
      </c>
      <c r="C31" s="685">
        <f>SUM(C28+C25)</f>
        <v>463</v>
      </c>
      <c r="D31" s="685">
        <f>SUM(D25+D28)</f>
        <v>550</v>
      </c>
      <c r="E31" s="685">
        <f>SUM(E25+E28)</f>
        <v>510</v>
      </c>
      <c r="F31" s="687">
        <f t="shared" ref="F31:T31" si="10">SUM(F25+F28)</f>
        <v>577</v>
      </c>
      <c r="G31" s="718">
        <f>SUM(G25+G28)</f>
        <v>1023</v>
      </c>
      <c r="H31" s="719">
        <f>SUM(H25+H28)</f>
        <v>1597</v>
      </c>
      <c r="I31" s="719">
        <f t="shared" si="10"/>
        <v>1449</v>
      </c>
      <c r="J31" s="719">
        <f t="shared" si="10"/>
        <v>1287</v>
      </c>
      <c r="K31" s="662">
        <f t="shared" si="10"/>
        <v>918</v>
      </c>
      <c r="L31" s="720">
        <f t="shared" si="10"/>
        <v>798</v>
      </c>
      <c r="M31" s="662">
        <f t="shared" si="10"/>
        <v>930</v>
      </c>
      <c r="N31" s="662">
        <f t="shared" si="10"/>
        <v>765</v>
      </c>
      <c r="O31" s="662">
        <f t="shared" si="10"/>
        <v>594</v>
      </c>
      <c r="P31" s="662">
        <f t="shared" si="10"/>
        <v>514</v>
      </c>
      <c r="Q31" s="662">
        <f t="shared" si="10"/>
        <v>326</v>
      </c>
      <c r="R31" s="693">
        <f t="shared" si="10"/>
        <v>320</v>
      </c>
      <c r="S31" s="662">
        <f t="shared" si="10"/>
        <v>292</v>
      </c>
      <c r="T31" s="692">
        <f t="shared" si="10"/>
        <v>242</v>
      </c>
      <c r="U31" s="862"/>
      <c r="V31" s="862"/>
    </row>
    <row r="32" spans="1:22" ht="15" customHeight="1" x14ac:dyDescent="0.2">
      <c r="A32" s="721" t="s">
        <v>26</v>
      </c>
      <c r="B32" s="722"/>
      <c r="C32" s="865">
        <f>SUM(C31)</f>
        <v>463</v>
      </c>
      <c r="D32" s="865">
        <f>SUM(C32+D31)</f>
        <v>1013</v>
      </c>
      <c r="E32" s="865">
        <f t="shared" ref="E32:T32" si="11">SUM(D32+E31)</f>
        <v>1523</v>
      </c>
      <c r="F32" s="866">
        <f t="shared" si="11"/>
        <v>2100</v>
      </c>
      <c r="G32" s="866">
        <f t="shared" si="11"/>
        <v>3123</v>
      </c>
      <c r="H32" s="867">
        <f t="shared" si="11"/>
        <v>4720</v>
      </c>
      <c r="I32" s="868">
        <f t="shared" si="11"/>
        <v>6169</v>
      </c>
      <c r="J32" s="868">
        <f t="shared" si="11"/>
        <v>7456</v>
      </c>
      <c r="K32" s="869">
        <f t="shared" si="11"/>
        <v>8374</v>
      </c>
      <c r="L32" s="870">
        <f t="shared" si="11"/>
        <v>9172</v>
      </c>
      <c r="M32" s="869">
        <f t="shared" si="11"/>
        <v>10102</v>
      </c>
      <c r="N32" s="869">
        <f t="shared" si="11"/>
        <v>10867</v>
      </c>
      <c r="O32" s="869">
        <f t="shared" si="11"/>
        <v>11461</v>
      </c>
      <c r="P32" s="869">
        <f t="shared" si="11"/>
        <v>11975</v>
      </c>
      <c r="Q32" s="869">
        <f t="shared" si="11"/>
        <v>12301</v>
      </c>
      <c r="R32" s="871">
        <f t="shared" si="11"/>
        <v>12621</v>
      </c>
      <c r="S32" s="872">
        <f t="shared" si="11"/>
        <v>12913</v>
      </c>
      <c r="T32" s="873">
        <f t="shared" si="11"/>
        <v>13155</v>
      </c>
      <c r="U32" s="862"/>
      <c r="V32" s="862"/>
    </row>
    <row r="33" spans="1:30" s="874" customFormat="1" ht="15.95" customHeight="1" x14ac:dyDescent="0.2">
      <c r="A33" s="1081" t="s">
        <v>496</v>
      </c>
      <c r="B33" s="861"/>
      <c r="C33" s="857"/>
      <c r="D33" s="857"/>
      <c r="E33" s="857"/>
      <c r="F33" s="1121">
        <f>SUM(F31:J31)</f>
        <v>5933</v>
      </c>
      <c r="G33" s="1121"/>
      <c r="H33" s="1121"/>
      <c r="I33" s="1121"/>
      <c r="J33" s="1121"/>
      <c r="K33" s="953"/>
      <c r="L33" s="953"/>
      <c r="M33" s="956"/>
      <c r="N33" s="953"/>
      <c r="O33" s="953"/>
      <c r="P33" s="953"/>
      <c r="Q33" s="957"/>
      <c r="R33" s="954"/>
      <c r="S33" s="954"/>
      <c r="T33" s="955"/>
    </row>
    <row r="34" spans="1:30" s="986" customFormat="1" ht="15.95" customHeight="1" x14ac:dyDescent="0.2">
      <c r="A34" s="963"/>
      <c r="B34" s="1066"/>
      <c r="C34" s="963"/>
      <c r="D34" s="963"/>
      <c r="E34" s="963"/>
      <c r="F34" s="1067"/>
      <c r="G34" s="1067"/>
      <c r="H34" s="1067"/>
      <c r="I34" s="1067"/>
      <c r="J34" s="1067"/>
      <c r="K34" s="963"/>
      <c r="L34" s="963"/>
      <c r="M34" s="963"/>
      <c r="N34" s="963"/>
      <c r="O34" s="963"/>
      <c r="P34" s="963"/>
      <c r="Q34" s="963"/>
      <c r="R34" s="1068"/>
      <c r="S34" s="1068"/>
      <c r="T34" s="1068"/>
    </row>
    <row r="35" spans="1:30" ht="15" customHeight="1" x14ac:dyDescent="0.2">
      <c r="A35" s="860"/>
      <c r="B35" s="952" t="s">
        <v>498</v>
      </c>
      <c r="C35" s="624" t="s">
        <v>11</v>
      </c>
      <c r="D35" s="624" t="s">
        <v>12</v>
      </c>
      <c r="E35" s="856" t="s">
        <v>13</v>
      </c>
      <c r="F35" s="625" t="s">
        <v>14</v>
      </c>
      <c r="G35" s="626" t="s">
        <v>15</v>
      </c>
      <c r="H35" s="627" t="s">
        <v>16</v>
      </c>
      <c r="I35" s="628" t="s">
        <v>17</v>
      </c>
      <c r="J35" s="628" t="s">
        <v>18</v>
      </c>
      <c r="K35" s="629" t="s">
        <v>19</v>
      </c>
      <c r="L35" s="630" t="s">
        <v>20</v>
      </c>
      <c r="M35" s="629" t="s">
        <v>21</v>
      </c>
      <c r="N35" s="629" t="s">
        <v>22</v>
      </c>
      <c r="O35" s="629" t="s">
        <v>23</v>
      </c>
      <c r="P35" s="629" t="s">
        <v>24</v>
      </c>
      <c r="Q35" s="629" t="s">
        <v>25</v>
      </c>
      <c r="R35" s="631" t="s">
        <v>142</v>
      </c>
      <c r="S35" s="629" t="s">
        <v>143</v>
      </c>
      <c r="T35" s="630" t="s">
        <v>144</v>
      </c>
    </row>
    <row r="36" spans="1:30" ht="15" customHeight="1" x14ac:dyDescent="0.2">
      <c r="A36" s="1062" t="s">
        <v>528</v>
      </c>
      <c r="B36" s="1063">
        <v>6075</v>
      </c>
      <c r="C36" s="701">
        <v>338</v>
      </c>
      <c r="D36" s="701">
        <v>338</v>
      </c>
      <c r="E36" s="702">
        <v>338</v>
      </c>
      <c r="F36" s="703">
        <v>338</v>
      </c>
      <c r="G36" s="704">
        <v>338</v>
      </c>
      <c r="H36" s="703">
        <v>338</v>
      </c>
      <c r="I36" s="705">
        <v>338</v>
      </c>
      <c r="J36" s="705">
        <v>338</v>
      </c>
      <c r="K36" s="702">
        <v>338</v>
      </c>
      <c r="L36" s="1064">
        <v>338</v>
      </c>
      <c r="M36" s="1065">
        <v>338</v>
      </c>
      <c r="N36" s="702">
        <v>338</v>
      </c>
      <c r="O36" s="702">
        <v>338</v>
      </c>
      <c r="P36" s="702">
        <v>338</v>
      </c>
      <c r="Q36" s="1064">
        <v>338</v>
      </c>
      <c r="R36" s="706">
        <v>338</v>
      </c>
      <c r="S36" s="706">
        <v>338</v>
      </c>
      <c r="T36" s="707">
        <v>338</v>
      </c>
      <c r="U36" s="1061"/>
      <c r="V36" s="1119" t="s">
        <v>545</v>
      </c>
      <c r="W36" s="1119"/>
      <c r="X36" s="1119"/>
      <c r="Y36" s="1119"/>
      <c r="Z36" s="1119"/>
      <c r="AC36" s="862"/>
      <c r="AD36" s="862"/>
    </row>
    <row r="37" spans="1:30" ht="15" customHeight="1" x14ac:dyDescent="0.2">
      <c r="A37" s="1037" t="s">
        <v>529</v>
      </c>
      <c r="B37" s="1038">
        <f>SUM(C37:T37)</f>
        <v>757</v>
      </c>
      <c r="C37" s="635">
        <v>151.4</v>
      </c>
      <c r="D37" s="635">
        <v>151.4</v>
      </c>
      <c r="E37" s="636">
        <v>151.4</v>
      </c>
      <c r="F37" s="637">
        <v>151.4</v>
      </c>
      <c r="G37" s="638">
        <v>151.4</v>
      </c>
      <c r="H37" s="637"/>
      <c r="I37" s="639"/>
      <c r="J37" s="639"/>
      <c r="K37" s="636"/>
      <c r="L37" s="1039"/>
      <c r="M37" s="1040"/>
      <c r="N37" s="636"/>
      <c r="O37" s="636"/>
      <c r="P37" s="636"/>
      <c r="Q37" s="1039"/>
      <c r="R37" s="640"/>
      <c r="S37" s="640"/>
      <c r="T37" s="641"/>
      <c r="V37" s="1119"/>
      <c r="W37" s="1119"/>
      <c r="X37" s="1119"/>
      <c r="Y37" s="1119"/>
      <c r="Z37" s="1119"/>
      <c r="AC37" s="862"/>
      <c r="AD37" s="862"/>
    </row>
    <row r="38" spans="1:30" ht="15" customHeight="1" x14ac:dyDescent="0.2">
      <c r="A38" s="1033" t="s">
        <v>530</v>
      </c>
      <c r="B38" s="1034">
        <f>SUM(B36:B37)</f>
        <v>6832</v>
      </c>
      <c r="C38" s="685">
        <f t="shared" ref="C38:T38" si="12">SUM(C36:C37)</f>
        <v>489.4</v>
      </c>
      <c r="D38" s="685">
        <f t="shared" si="12"/>
        <v>489.4</v>
      </c>
      <c r="E38" s="686">
        <f t="shared" si="12"/>
        <v>489.4</v>
      </c>
      <c r="F38" s="687">
        <f t="shared" si="12"/>
        <v>489.4</v>
      </c>
      <c r="G38" s="718">
        <f t="shared" si="12"/>
        <v>489.4</v>
      </c>
      <c r="H38" s="687">
        <f t="shared" si="12"/>
        <v>338</v>
      </c>
      <c r="I38" s="719">
        <f t="shared" si="12"/>
        <v>338</v>
      </c>
      <c r="J38" s="719">
        <f t="shared" si="12"/>
        <v>338</v>
      </c>
      <c r="K38" s="686">
        <f t="shared" si="12"/>
        <v>338</v>
      </c>
      <c r="L38" s="1035">
        <f t="shared" si="12"/>
        <v>338</v>
      </c>
      <c r="M38" s="1036">
        <f t="shared" si="12"/>
        <v>338</v>
      </c>
      <c r="N38" s="686">
        <f t="shared" si="12"/>
        <v>338</v>
      </c>
      <c r="O38" s="686">
        <f t="shared" si="12"/>
        <v>338</v>
      </c>
      <c r="P38" s="686">
        <f t="shared" si="12"/>
        <v>338</v>
      </c>
      <c r="Q38" s="1035">
        <f t="shared" si="12"/>
        <v>338</v>
      </c>
      <c r="R38" s="662">
        <f t="shared" si="12"/>
        <v>338</v>
      </c>
      <c r="S38" s="662">
        <f t="shared" si="12"/>
        <v>338</v>
      </c>
      <c r="T38" s="720">
        <f t="shared" si="12"/>
        <v>338</v>
      </c>
      <c r="V38" s="1119"/>
      <c r="W38" s="1119"/>
      <c r="X38" s="1119"/>
      <c r="Y38" s="1119"/>
      <c r="Z38" s="1119"/>
      <c r="AC38" s="862"/>
      <c r="AD38" s="862"/>
    </row>
    <row r="39" spans="1:30" ht="15" customHeight="1" x14ac:dyDescent="0.2">
      <c r="A39" s="1033" t="s">
        <v>531</v>
      </c>
      <c r="B39" s="1034"/>
      <c r="C39" s="685">
        <f>SUM(C38)</f>
        <v>489.4</v>
      </c>
      <c r="D39" s="685">
        <f>SUM(D38+C39)</f>
        <v>978.8</v>
      </c>
      <c r="E39" s="686">
        <f t="shared" ref="E39:T39" si="13">SUM(E38+D39)</f>
        <v>1468.1999999999998</v>
      </c>
      <c r="F39" s="687">
        <f t="shared" si="13"/>
        <v>1957.6</v>
      </c>
      <c r="G39" s="718">
        <f t="shared" si="13"/>
        <v>2447</v>
      </c>
      <c r="H39" s="687">
        <f t="shared" si="13"/>
        <v>2785</v>
      </c>
      <c r="I39" s="719">
        <f t="shared" si="13"/>
        <v>3123</v>
      </c>
      <c r="J39" s="719">
        <f t="shared" si="13"/>
        <v>3461</v>
      </c>
      <c r="K39" s="686">
        <f t="shared" si="13"/>
        <v>3799</v>
      </c>
      <c r="L39" s="1035">
        <f t="shared" si="13"/>
        <v>4137</v>
      </c>
      <c r="M39" s="1036">
        <f t="shared" si="13"/>
        <v>4475</v>
      </c>
      <c r="N39" s="686">
        <f t="shared" si="13"/>
        <v>4813</v>
      </c>
      <c r="O39" s="686">
        <f t="shared" si="13"/>
        <v>5151</v>
      </c>
      <c r="P39" s="686">
        <f t="shared" si="13"/>
        <v>5489</v>
      </c>
      <c r="Q39" s="1035">
        <f t="shared" si="13"/>
        <v>5827</v>
      </c>
      <c r="R39" s="662">
        <f t="shared" si="13"/>
        <v>6165</v>
      </c>
      <c r="S39" s="662">
        <f t="shared" si="13"/>
        <v>6503</v>
      </c>
      <c r="T39" s="720">
        <f t="shared" si="13"/>
        <v>6841</v>
      </c>
      <c r="AC39" s="862"/>
      <c r="AD39" s="862"/>
    </row>
    <row r="40" spans="1:30" ht="15" customHeight="1" x14ac:dyDescent="0.2">
      <c r="A40" s="1037" t="s">
        <v>532</v>
      </c>
      <c r="B40" s="1034"/>
      <c r="C40" s="635">
        <f t="shared" ref="C40:T40" si="14">SUM(C26-C39)</f>
        <v>-270.39999999999998</v>
      </c>
      <c r="D40" s="635">
        <f t="shared" si="14"/>
        <v>-346.79999999999995</v>
      </c>
      <c r="E40" s="636">
        <f t="shared" si="14"/>
        <v>-420.19999999999982</v>
      </c>
      <c r="F40" s="637">
        <f t="shared" si="14"/>
        <v>-492.59999999999991</v>
      </c>
      <c r="G40" s="638">
        <f t="shared" si="14"/>
        <v>-241.5</v>
      </c>
      <c r="H40" s="637">
        <f t="shared" si="14"/>
        <v>562</v>
      </c>
      <c r="I40" s="639">
        <f t="shared" si="14"/>
        <v>1291.5</v>
      </c>
      <c r="J40" s="639">
        <f t="shared" si="14"/>
        <v>1904.5</v>
      </c>
      <c r="K40" s="636">
        <f t="shared" si="14"/>
        <v>2261.5</v>
      </c>
      <c r="L40" s="1039">
        <f t="shared" si="14"/>
        <v>2519.5</v>
      </c>
      <c r="M40" s="1040">
        <f t="shared" si="14"/>
        <v>2857.5</v>
      </c>
      <c r="N40" s="636">
        <f t="shared" si="14"/>
        <v>3077.5</v>
      </c>
      <c r="O40" s="636">
        <f t="shared" si="14"/>
        <v>3191.5</v>
      </c>
      <c r="P40" s="636">
        <f t="shared" si="14"/>
        <v>3250.5</v>
      </c>
      <c r="Q40" s="1039">
        <f t="shared" si="14"/>
        <v>3185.5</v>
      </c>
      <c r="R40" s="640">
        <f t="shared" si="14"/>
        <v>3114.5</v>
      </c>
      <c r="S40" s="640">
        <f t="shared" si="14"/>
        <v>3023.5</v>
      </c>
      <c r="T40" s="641">
        <f t="shared" si="14"/>
        <v>2894.5</v>
      </c>
      <c r="AC40" s="862"/>
      <c r="AD40" s="862"/>
    </row>
    <row r="41" spans="1:30" ht="15" customHeight="1" x14ac:dyDescent="0.2">
      <c r="A41" s="1033"/>
      <c r="B41" s="1034"/>
      <c r="C41" s="685"/>
      <c r="D41" s="685"/>
      <c r="E41" s="686"/>
      <c r="F41" s="687"/>
      <c r="G41" s="718"/>
      <c r="H41" s="687"/>
      <c r="I41" s="719"/>
      <c r="J41" s="719"/>
      <c r="K41" s="686"/>
      <c r="L41" s="1035"/>
      <c r="M41" s="1036"/>
      <c r="N41" s="686"/>
      <c r="O41" s="686"/>
      <c r="P41" s="686"/>
      <c r="Q41" s="1035"/>
      <c r="R41" s="662"/>
      <c r="S41" s="662"/>
      <c r="T41" s="720"/>
      <c r="AC41" s="862"/>
      <c r="AD41" s="862"/>
    </row>
    <row r="42" spans="1:30" ht="15" customHeight="1" x14ac:dyDescent="0.2">
      <c r="A42" s="1041" t="s">
        <v>533</v>
      </c>
      <c r="B42" s="1042">
        <v>2880</v>
      </c>
      <c r="C42" s="635">
        <v>160</v>
      </c>
      <c r="D42" s="635">
        <v>160</v>
      </c>
      <c r="E42" s="645">
        <v>160</v>
      </c>
      <c r="F42" s="646">
        <v>160</v>
      </c>
      <c r="G42" s="647">
        <v>160</v>
      </c>
      <c r="H42" s="646">
        <v>160</v>
      </c>
      <c r="I42" s="648">
        <v>160</v>
      </c>
      <c r="J42" s="648">
        <v>160</v>
      </c>
      <c r="K42" s="645">
        <v>160</v>
      </c>
      <c r="L42" s="1043">
        <v>160</v>
      </c>
      <c r="M42" s="1044">
        <v>160</v>
      </c>
      <c r="N42" s="645">
        <v>160</v>
      </c>
      <c r="O42" s="645">
        <v>160</v>
      </c>
      <c r="P42" s="645">
        <v>160</v>
      </c>
      <c r="Q42" s="1043">
        <v>160</v>
      </c>
      <c r="R42" s="649">
        <v>160</v>
      </c>
      <c r="S42" s="649">
        <v>160</v>
      </c>
      <c r="T42" s="650">
        <v>160</v>
      </c>
      <c r="U42" s="862"/>
      <c r="AC42" s="862"/>
      <c r="AD42" s="862"/>
    </row>
    <row r="43" spans="1:30" ht="15" customHeight="1" x14ac:dyDescent="0.2">
      <c r="A43" s="1041" t="s">
        <v>534</v>
      </c>
      <c r="B43" s="1042">
        <f>SUM(C43:K43)</f>
        <v>410</v>
      </c>
      <c r="C43" s="635">
        <v>82</v>
      </c>
      <c r="D43" s="635">
        <v>82</v>
      </c>
      <c r="E43" s="645">
        <v>82</v>
      </c>
      <c r="F43" s="646">
        <v>82</v>
      </c>
      <c r="G43" s="647">
        <v>82</v>
      </c>
      <c r="H43" s="646"/>
      <c r="I43" s="648"/>
      <c r="J43" s="648"/>
      <c r="K43" s="645"/>
      <c r="L43" s="1043"/>
      <c r="M43" s="1044"/>
      <c r="N43" s="645"/>
      <c r="O43" s="645"/>
      <c r="P43" s="645"/>
      <c r="Q43" s="1043"/>
      <c r="R43" s="649"/>
      <c r="S43" s="649"/>
      <c r="T43" s="650"/>
      <c r="U43" s="862"/>
      <c r="AC43" s="862"/>
      <c r="AD43" s="862"/>
    </row>
    <row r="44" spans="1:30" ht="15" customHeight="1" x14ac:dyDescent="0.2">
      <c r="A44" s="1033" t="s">
        <v>535</v>
      </c>
      <c r="B44" s="1034">
        <f>SUM(B42:B43)</f>
        <v>3290</v>
      </c>
      <c r="C44" s="685">
        <f>SUM(C42:C43)</f>
        <v>242</v>
      </c>
      <c r="D44" s="685">
        <f t="shared" ref="D44:T44" si="15">SUM(D42:D43)</f>
        <v>242</v>
      </c>
      <c r="E44" s="685">
        <f t="shared" si="15"/>
        <v>242</v>
      </c>
      <c r="F44" s="719">
        <f t="shared" si="15"/>
        <v>242</v>
      </c>
      <c r="G44" s="719">
        <f t="shared" si="15"/>
        <v>242</v>
      </c>
      <c r="H44" s="1045">
        <f t="shared" si="15"/>
        <v>160</v>
      </c>
      <c r="I44" s="719">
        <f t="shared" si="15"/>
        <v>160</v>
      </c>
      <c r="J44" s="719">
        <f t="shared" si="15"/>
        <v>160</v>
      </c>
      <c r="K44" s="686">
        <f t="shared" si="15"/>
        <v>160</v>
      </c>
      <c r="L44" s="1035">
        <f t="shared" si="15"/>
        <v>160</v>
      </c>
      <c r="M44" s="686">
        <f t="shared" si="15"/>
        <v>160</v>
      </c>
      <c r="N44" s="686">
        <f t="shared" si="15"/>
        <v>160</v>
      </c>
      <c r="O44" s="686">
        <f t="shared" si="15"/>
        <v>160</v>
      </c>
      <c r="P44" s="686">
        <f t="shared" si="15"/>
        <v>160</v>
      </c>
      <c r="Q44" s="1035">
        <f t="shared" si="15"/>
        <v>160</v>
      </c>
      <c r="R44" s="686">
        <f t="shared" si="15"/>
        <v>160</v>
      </c>
      <c r="S44" s="686">
        <f t="shared" si="15"/>
        <v>160</v>
      </c>
      <c r="T44" s="1035">
        <f t="shared" si="15"/>
        <v>160</v>
      </c>
      <c r="U44" s="862"/>
      <c r="AC44" s="862"/>
      <c r="AD44" s="862"/>
    </row>
    <row r="45" spans="1:30" ht="15" customHeight="1" x14ac:dyDescent="0.2">
      <c r="A45" s="1033" t="s">
        <v>536</v>
      </c>
      <c r="B45" s="1034"/>
      <c r="C45" s="685">
        <f>SUM(C44)</f>
        <v>242</v>
      </c>
      <c r="D45" s="685">
        <f>SUM(C45+D44)</f>
        <v>484</v>
      </c>
      <c r="E45" s="685">
        <f t="shared" ref="E45:T45" si="16">SUM(D45+E44)</f>
        <v>726</v>
      </c>
      <c r="F45" s="719">
        <f t="shared" si="16"/>
        <v>968</v>
      </c>
      <c r="G45" s="1046">
        <f t="shared" si="16"/>
        <v>1210</v>
      </c>
      <c r="H45" s="719">
        <f t="shared" si="16"/>
        <v>1370</v>
      </c>
      <c r="I45" s="719">
        <f t="shared" si="16"/>
        <v>1530</v>
      </c>
      <c r="J45" s="719">
        <f t="shared" si="16"/>
        <v>1690</v>
      </c>
      <c r="K45" s="686">
        <f t="shared" si="16"/>
        <v>1850</v>
      </c>
      <c r="L45" s="1035">
        <f t="shared" si="16"/>
        <v>2010</v>
      </c>
      <c r="M45" s="686">
        <f t="shared" si="16"/>
        <v>2170</v>
      </c>
      <c r="N45" s="686">
        <f t="shared" si="16"/>
        <v>2330</v>
      </c>
      <c r="O45" s="686">
        <f t="shared" si="16"/>
        <v>2490</v>
      </c>
      <c r="P45" s="686">
        <f t="shared" si="16"/>
        <v>2650</v>
      </c>
      <c r="Q45" s="1035">
        <f t="shared" si="16"/>
        <v>2810</v>
      </c>
      <c r="R45" s="686">
        <f t="shared" si="16"/>
        <v>2970</v>
      </c>
      <c r="S45" s="686">
        <f t="shared" si="16"/>
        <v>3130</v>
      </c>
      <c r="T45" s="1035">
        <f t="shared" si="16"/>
        <v>3290</v>
      </c>
      <c r="AC45" s="862"/>
      <c r="AD45" s="862"/>
    </row>
    <row r="46" spans="1:30" ht="15" customHeight="1" x14ac:dyDescent="0.2">
      <c r="A46" s="1037" t="s">
        <v>537</v>
      </c>
      <c r="B46" s="1034"/>
      <c r="C46" s="635">
        <f t="shared" ref="C46:T46" si="17">SUM(C29-C45)</f>
        <v>2</v>
      </c>
      <c r="D46" s="635">
        <f t="shared" si="17"/>
        <v>-103</v>
      </c>
      <c r="E46" s="635">
        <f t="shared" si="17"/>
        <v>-251</v>
      </c>
      <c r="F46" s="639">
        <f t="shared" si="17"/>
        <v>-333</v>
      </c>
      <c r="G46" s="1047">
        <f t="shared" si="17"/>
        <v>-292.5</v>
      </c>
      <c r="H46" s="639">
        <f t="shared" si="17"/>
        <v>3</v>
      </c>
      <c r="I46" s="639">
        <f t="shared" si="17"/>
        <v>224.5</v>
      </c>
      <c r="J46" s="639">
        <f t="shared" si="17"/>
        <v>400.5</v>
      </c>
      <c r="K46" s="636">
        <f t="shared" si="17"/>
        <v>463.5</v>
      </c>
      <c r="L46" s="1039">
        <f t="shared" si="17"/>
        <v>505.5</v>
      </c>
      <c r="M46" s="636">
        <f t="shared" si="17"/>
        <v>599.5</v>
      </c>
      <c r="N46" s="636">
        <f t="shared" si="17"/>
        <v>646.5</v>
      </c>
      <c r="O46" s="636">
        <f t="shared" si="17"/>
        <v>628.5</v>
      </c>
      <c r="P46" s="636">
        <f t="shared" si="17"/>
        <v>585.5</v>
      </c>
      <c r="Q46" s="1039">
        <f t="shared" si="17"/>
        <v>478.5</v>
      </c>
      <c r="R46" s="636">
        <f t="shared" si="17"/>
        <v>371.5</v>
      </c>
      <c r="S46" s="636">
        <f t="shared" si="17"/>
        <v>256.5</v>
      </c>
      <c r="T46" s="1039">
        <f t="shared" si="17"/>
        <v>129.5</v>
      </c>
      <c r="AC46" s="862"/>
      <c r="AD46" s="862"/>
    </row>
    <row r="47" spans="1:30" ht="15" customHeight="1" x14ac:dyDescent="0.2">
      <c r="A47" s="1033"/>
      <c r="B47" s="1034"/>
      <c r="C47" s="685"/>
      <c r="D47" s="685"/>
      <c r="E47" s="686"/>
      <c r="F47" s="719"/>
      <c r="G47" s="1046"/>
      <c r="H47" s="719"/>
      <c r="I47" s="719"/>
      <c r="J47" s="719"/>
      <c r="K47" s="686"/>
      <c r="L47" s="1035"/>
      <c r="M47" s="686"/>
      <c r="N47" s="686"/>
      <c r="O47" s="686"/>
      <c r="P47" s="686"/>
      <c r="Q47" s="1035"/>
      <c r="R47" s="686"/>
      <c r="S47" s="686"/>
      <c r="T47" s="1035"/>
      <c r="AC47" s="862"/>
      <c r="AD47" s="862"/>
    </row>
    <row r="48" spans="1:30" ht="15" customHeight="1" x14ac:dyDescent="0.2">
      <c r="A48" s="1037" t="s">
        <v>538</v>
      </c>
      <c r="B48" s="1034">
        <f>SUM(B36+B42)</f>
        <v>8955</v>
      </c>
      <c r="C48" s="635">
        <f>SUM(C36+C42)</f>
        <v>498</v>
      </c>
      <c r="D48" s="635">
        <f t="shared" ref="D48:T49" si="18">SUM(D36+D42)</f>
        <v>498</v>
      </c>
      <c r="E48" s="635">
        <f t="shared" si="18"/>
        <v>498</v>
      </c>
      <c r="F48" s="1048">
        <f t="shared" si="18"/>
        <v>498</v>
      </c>
      <c r="G48" s="1048">
        <f t="shared" si="18"/>
        <v>498</v>
      </c>
      <c r="H48" s="1049">
        <f t="shared" si="18"/>
        <v>498</v>
      </c>
      <c r="I48" s="1048">
        <f t="shared" si="18"/>
        <v>498</v>
      </c>
      <c r="J48" s="1048">
        <f t="shared" si="18"/>
        <v>498</v>
      </c>
      <c r="K48" s="635">
        <f t="shared" si="18"/>
        <v>498</v>
      </c>
      <c r="L48" s="1050">
        <f t="shared" si="18"/>
        <v>498</v>
      </c>
      <c r="M48" s="635">
        <f t="shared" si="18"/>
        <v>498</v>
      </c>
      <c r="N48" s="635">
        <f t="shared" si="18"/>
        <v>498</v>
      </c>
      <c r="O48" s="635">
        <f t="shared" si="18"/>
        <v>498</v>
      </c>
      <c r="P48" s="635">
        <f t="shared" si="18"/>
        <v>498</v>
      </c>
      <c r="Q48" s="635">
        <f t="shared" si="18"/>
        <v>498</v>
      </c>
      <c r="R48" s="1051">
        <f t="shared" si="18"/>
        <v>498</v>
      </c>
      <c r="S48" s="635">
        <f t="shared" si="18"/>
        <v>498</v>
      </c>
      <c r="T48" s="1050">
        <f t="shared" si="18"/>
        <v>498</v>
      </c>
      <c r="U48" s="862"/>
      <c r="W48" s="862"/>
      <c r="AC48" s="862"/>
      <c r="AD48" s="862"/>
    </row>
    <row r="49" spans="1:30" ht="15" customHeight="1" x14ac:dyDescent="0.2">
      <c r="A49" s="1037" t="s">
        <v>539</v>
      </c>
      <c r="B49" s="1034">
        <f>SUM(B37+B43)</f>
        <v>1167</v>
      </c>
      <c r="C49" s="635">
        <f>SUM(C37+C43)</f>
        <v>233.4</v>
      </c>
      <c r="D49" s="635">
        <f t="shared" si="18"/>
        <v>233.4</v>
      </c>
      <c r="E49" s="636">
        <f t="shared" si="18"/>
        <v>233.4</v>
      </c>
      <c r="F49" s="639">
        <f t="shared" si="18"/>
        <v>233.4</v>
      </c>
      <c r="G49" s="1047">
        <f t="shared" si="18"/>
        <v>233.4</v>
      </c>
      <c r="H49" s="1048"/>
      <c r="I49" s="1048"/>
      <c r="J49" s="1048"/>
      <c r="K49" s="635"/>
      <c r="L49" s="1039"/>
      <c r="M49" s="1040"/>
      <c r="N49" s="636"/>
      <c r="O49" s="636"/>
      <c r="P49" s="636"/>
      <c r="Q49" s="1039"/>
      <c r="R49" s="636"/>
      <c r="S49" s="636"/>
      <c r="T49" s="1039"/>
      <c r="AC49" s="862"/>
      <c r="AD49" s="862"/>
    </row>
    <row r="50" spans="1:30" ht="15" customHeight="1" x14ac:dyDescent="0.2">
      <c r="A50" s="1033" t="s">
        <v>540</v>
      </c>
      <c r="B50" s="1034">
        <f>SUM(B48:B49)</f>
        <v>10122</v>
      </c>
      <c r="C50" s="685">
        <f>SUM(C48:C49)</f>
        <v>731.4</v>
      </c>
      <c r="D50" s="685">
        <f t="shared" ref="D50:T50" si="19">SUM(D48:D49)</f>
        <v>731.4</v>
      </c>
      <c r="E50" s="686">
        <f t="shared" si="19"/>
        <v>731.4</v>
      </c>
      <c r="F50" s="719">
        <f t="shared" si="19"/>
        <v>731.4</v>
      </c>
      <c r="G50" s="1046">
        <f t="shared" si="19"/>
        <v>731.4</v>
      </c>
      <c r="H50" s="719">
        <f t="shared" si="19"/>
        <v>498</v>
      </c>
      <c r="I50" s="719">
        <f t="shared" si="19"/>
        <v>498</v>
      </c>
      <c r="J50" s="719">
        <f t="shared" si="19"/>
        <v>498</v>
      </c>
      <c r="K50" s="686">
        <f t="shared" si="19"/>
        <v>498</v>
      </c>
      <c r="L50" s="1035">
        <f t="shared" si="19"/>
        <v>498</v>
      </c>
      <c r="M50" s="1036">
        <f t="shared" si="19"/>
        <v>498</v>
      </c>
      <c r="N50" s="686">
        <f t="shared" si="19"/>
        <v>498</v>
      </c>
      <c r="O50" s="686">
        <f t="shared" si="19"/>
        <v>498</v>
      </c>
      <c r="P50" s="686">
        <f t="shared" si="19"/>
        <v>498</v>
      </c>
      <c r="Q50" s="1035">
        <f t="shared" si="19"/>
        <v>498</v>
      </c>
      <c r="R50" s="1036">
        <f t="shared" si="19"/>
        <v>498</v>
      </c>
      <c r="S50" s="686">
        <f t="shared" si="19"/>
        <v>498</v>
      </c>
      <c r="T50" s="1035">
        <f t="shared" si="19"/>
        <v>498</v>
      </c>
      <c r="AC50" s="862"/>
      <c r="AD50" s="862"/>
    </row>
    <row r="51" spans="1:30" ht="15" customHeight="1" x14ac:dyDescent="0.2">
      <c r="A51" s="1033" t="s">
        <v>541</v>
      </c>
      <c r="B51" s="711"/>
      <c r="C51" s="1052">
        <f>SUM(C50)</f>
        <v>731.4</v>
      </c>
      <c r="D51" s="685">
        <f>SUM(C51+D50)</f>
        <v>1462.8</v>
      </c>
      <c r="E51" s="686">
        <f t="shared" ref="E51:T51" si="20">SUM(D51+E50)</f>
        <v>2194.1999999999998</v>
      </c>
      <c r="F51" s="719">
        <f t="shared" si="20"/>
        <v>2925.6</v>
      </c>
      <c r="G51" s="719">
        <f t="shared" si="20"/>
        <v>3657</v>
      </c>
      <c r="H51" s="1045">
        <f t="shared" si="20"/>
        <v>4155</v>
      </c>
      <c r="I51" s="719">
        <f t="shared" si="20"/>
        <v>4653</v>
      </c>
      <c r="J51" s="719">
        <f t="shared" si="20"/>
        <v>5151</v>
      </c>
      <c r="K51" s="686">
        <f t="shared" si="20"/>
        <v>5649</v>
      </c>
      <c r="L51" s="1035">
        <f t="shared" si="20"/>
        <v>6147</v>
      </c>
      <c r="M51" s="686">
        <f t="shared" si="20"/>
        <v>6645</v>
      </c>
      <c r="N51" s="686">
        <f t="shared" si="20"/>
        <v>7143</v>
      </c>
      <c r="O51" s="686">
        <f t="shared" si="20"/>
        <v>7641</v>
      </c>
      <c r="P51" s="686">
        <f t="shared" si="20"/>
        <v>8139</v>
      </c>
      <c r="Q51" s="686">
        <f t="shared" si="20"/>
        <v>8637</v>
      </c>
      <c r="R51" s="1036">
        <f t="shared" si="20"/>
        <v>9135</v>
      </c>
      <c r="S51" s="686">
        <f t="shared" si="20"/>
        <v>9633</v>
      </c>
      <c r="T51" s="1035">
        <f t="shared" si="20"/>
        <v>10131</v>
      </c>
      <c r="AC51" s="862"/>
      <c r="AD51" s="862"/>
    </row>
    <row r="52" spans="1:30" ht="15" customHeight="1" x14ac:dyDescent="0.2">
      <c r="A52" s="1053" t="s">
        <v>542</v>
      </c>
      <c r="B52" s="1054"/>
      <c r="C52" s="1055">
        <f>SUM(C32-C51)</f>
        <v>-268.39999999999998</v>
      </c>
      <c r="D52" s="1055">
        <f t="shared" ref="D52:T52" si="21">SUM(D32-D51)</f>
        <v>-449.79999999999995</v>
      </c>
      <c r="E52" s="1056">
        <f t="shared" si="21"/>
        <v>-671.19999999999982</v>
      </c>
      <c r="F52" s="1057">
        <f t="shared" si="21"/>
        <v>-825.59999999999991</v>
      </c>
      <c r="G52" s="1058">
        <f t="shared" si="21"/>
        <v>-534</v>
      </c>
      <c r="H52" s="1057">
        <f t="shared" si="21"/>
        <v>565</v>
      </c>
      <c r="I52" s="1057">
        <f t="shared" si="21"/>
        <v>1516</v>
      </c>
      <c r="J52" s="1057">
        <f t="shared" si="21"/>
        <v>2305</v>
      </c>
      <c r="K52" s="1019">
        <f t="shared" si="21"/>
        <v>2725</v>
      </c>
      <c r="L52" s="1059">
        <f t="shared" si="21"/>
        <v>3025</v>
      </c>
      <c r="M52" s="1019">
        <f t="shared" si="21"/>
        <v>3457</v>
      </c>
      <c r="N52" s="1019">
        <f t="shared" si="21"/>
        <v>3724</v>
      </c>
      <c r="O52" s="1019">
        <f t="shared" si="21"/>
        <v>3820</v>
      </c>
      <c r="P52" s="1019">
        <f t="shared" si="21"/>
        <v>3836</v>
      </c>
      <c r="Q52" s="1019">
        <f t="shared" si="21"/>
        <v>3664</v>
      </c>
      <c r="R52" s="1060">
        <f t="shared" si="21"/>
        <v>3486</v>
      </c>
      <c r="S52" s="1019">
        <f t="shared" si="21"/>
        <v>3280</v>
      </c>
      <c r="T52" s="1059">
        <f t="shared" si="21"/>
        <v>3024</v>
      </c>
      <c r="AC52" s="862"/>
      <c r="AD52" s="862"/>
    </row>
    <row r="53" spans="1:30" ht="15.95" customHeight="1" x14ac:dyDescent="0.2">
      <c r="A53" s="874"/>
      <c r="B53" s="669"/>
      <c r="C53" s="669"/>
      <c r="D53" s="669"/>
      <c r="E53" s="669"/>
      <c r="F53" s="669"/>
      <c r="G53" s="669"/>
      <c r="H53" s="669"/>
      <c r="I53" s="669"/>
      <c r="J53" s="669"/>
      <c r="K53" s="875"/>
      <c r="L53" s="875"/>
      <c r="M53" s="875"/>
      <c r="N53" s="875"/>
      <c r="O53" s="875"/>
      <c r="P53" s="875"/>
      <c r="Q53" s="875"/>
      <c r="R53" s="876"/>
      <c r="S53" s="876"/>
      <c r="T53" s="876"/>
      <c r="U53" s="876"/>
      <c r="V53" s="876"/>
      <c r="W53" s="876"/>
      <c r="X53" s="876"/>
      <c r="Y53" s="876"/>
      <c r="Z53" s="874"/>
      <c r="AA53" s="874"/>
      <c r="AB53" s="874"/>
      <c r="AC53" s="874"/>
    </row>
    <row r="54" spans="1:30" ht="37.5" customHeight="1" x14ac:dyDescent="0.2">
      <c r="A54" s="958" t="s">
        <v>500</v>
      </c>
      <c r="B54" s="699"/>
      <c r="C54" s="963"/>
      <c r="D54" s="963"/>
      <c r="E54" s="963"/>
      <c r="F54" s="964"/>
      <c r="G54" s="965"/>
      <c r="H54" s="966"/>
      <c r="I54" s="966"/>
      <c r="J54" s="966"/>
      <c r="K54" s="963"/>
      <c r="L54" s="967"/>
      <c r="M54" s="968"/>
      <c r="N54" s="968"/>
      <c r="O54" s="968"/>
      <c r="P54" s="968"/>
      <c r="Q54" s="969"/>
      <c r="R54" s="970"/>
      <c r="S54" s="971"/>
      <c r="T54" s="972"/>
      <c r="U54" s="875"/>
      <c r="V54" s="959" t="s">
        <v>501</v>
      </c>
      <c r="W54" s="959" t="s">
        <v>502</v>
      </c>
      <c r="X54" s="959" t="s">
        <v>503</v>
      </c>
      <c r="Y54" s="960" t="s">
        <v>504</v>
      </c>
      <c r="Z54" s="961" t="s">
        <v>543</v>
      </c>
      <c r="AA54" s="962" t="s">
        <v>505</v>
      </c>
      <c r="AB54" s="962" t="s">
        <v>506</v>
      </c>
      <c r="AC54" s="962" t="s">
        <v>507</v>
      </c>
      <c r="AD54" s="962" t="s">
        <v>544</v>
      </c>
    </row>
    <row r="55" spans="1:30" ht="15" customHeight="1" x14ac:dyDescent="0.2">
      <c r="A55" s="973" t="s">
        <v>509</v>
      </c>
      <c r="B55" s="1034">
        <f>SUM(C55:T55)</f>
        <v>2205.5</v>
      </c>
      <c r="C55" s="978">
        <f>SUM(C25)</f>
        <v>219</v>
      </c>
      <c r="D55" s="978">
        <f>SUM(D25)</f>
        <v>413</v>
      </c>
      <c r="E55" s="978">
        <f>SUM(E25)</f>
        <v>416</v>
      </c>
      <c r="F55" s="979">
        <f>SUM(F25)</f>
        <v>417</v>
      </c>
      <c r="G55" s="980">
        <f>SUM(G25)</f>
        <v>740.5</v>
      </c>
      <c r="H55" s="719"/>
      <c r="I55" s="981"/>
      <c r="J55" s="982"/>
      <c r="K55" s="983"/>
      <c r="L55" s="984"/>
      <c r="M55" s="985"/>
      <c r="N55" s="985"/>
      <c r="O55" s="985"/>
      <c r="P55" s="985"/>
      <c r="Q55" s="986"/>
      <c r="R55" s="987"/>
      <c r="S55" s="874"/>
      <c r="T55" s="988"/>
      <c r="U55" s="1015"/>
      <c r="V55" s="974">
        <v>0</v>
      </c>
      <c r="W55" s="975">
        <f>SUM(G39)</f>
        <v>2447</v>
      </c>
      <c r="X55" s="975">
        <f t="shared" ref="X55:X61" si="22">SUM(W55-V55)</f>
        <v>2447</v>
      </c>
      <c r="Y55" s="976">
        <f>SUM(X55)*1.2</f>
        <v>2936.4</v>
      </c>
      <c r="Z55" s="976">
        <f t="shared" ref="Z55:Z61" si="23">SUM(Y55-X55)</f>
        <v>489.40000000000009</v>
      </c>
      <c r="AA55" s="975">
        <f>SUM(B55)</f>
        <v>2205.5</v>
      </c>
      <c r="AB55" s="975">
        <f t="shared" ref="AB55:AB61" si="24">SUM(AA55-X55)</f>
        <v>-241.5</v>
      </c>
      <c r="AC55" s="977">
        <f t="shared" ref="AC55:AC61" si="25">SUM(AA55-X55)/X55</f>
        <v>-9.8692276256640787E-2</v>
      </c>
      <c r="AD55" s="975">
        <f t="shared" ref="AD55:AD61" si="26">SUM(AB55-Z55)</f>
        <v>-730.90000000000009</v>
      </c>
    </row>
    <row r="56" spans="1:30" ht="15" customHeight="1" x14ac:dyDescent="0.2">
      <c r="A56" s="973" t="s">
        <v>510</v>
      </c>
      <c r="B56" s="1034">
        <f t="shared" ref="B56:B68" si="27">SUM(C56:T56)</f>
        <v>3128</v>
      </c>
      <c r="C56" s="664"/>
      <c r="D56" s="978">
        <f>SUM(D55)</f>
        <v>413</v>
      </c>
      <c r="E56" s="978">
        <f>SUM(E55)</f>
        <v>416</v>
      </c>
      <c r="F56" s="979">
        <f>SUM(F55)</f>
        <v>417</v>
      </c>
      <c r="G56" s="990">
        <f>SUM(G55)</f>
        <v>740.5</v>
      </c>
      <c r="H56" s="989">
        <f>SUM(H25)</f>
        <v>1141.5</v>
      </c>
      <c r="I56" s="981"/>
      <c r="J56" s="982"/>
      <c r="K56" s="983"/>
      <c r="L56" s="984"/>
      <c r="M56" s="985"/>
      <c r="N56" s="985"/>
      <c r="O56" s="985"/>
      <c r="P56" s="985"/>
      <c r="Q56" s="986"/>
      <c r="R56" s="991"/>
      <c r="S56" s="986"/>
      <c r="T56" s="992"/>
      <c r="U56" s="1015"/>
      <c r="V56" s="975">
        <f>SUM(C26)</f>
        <v>219</v>
      </c>
      <c r="W56" s="975">
        <f>SUM(H39)</f>
        <v>2785</v>
      </c>
      <c r="X56" s="975">
        <f t="shared" si="22"/>
        <v>2566</v>
      </c>
      <c r="Y56" s="976">
        <f>SUM(X56)*1.2</f>
        <v>3079.2</v>
      </c>
      <c r="Z56" s="976">
        <f t="shared" si="23"/>
        <v>513.19999999999982</v>
      </c>
      <c r="AA56" s="975">
        <f t="shared" ref="AA56:AA61" si="28">SUM(B56)</f>
        <v>3128</v>
      </c>
      <c r="AB56" s="975">
        <f t="shared" si="24"/>
        <v>562</v>
      </c>
      <c r="AC56" s="977">
        <f t="shared" si="25"/>
        <v>0.21901792673421669</v>
      </c>
      <c r="AD56" s="975">
        <f t="shared" si="26"/>
        <v>48.800000000000182</v>
      </c>
    </row>
    <row r="57" spans="1:30" ht="15" customHeight="1" x14ac:dyDescent="0.2">
      <c r="A57" s="973" t="s">
        <v>511</v>
      </c>
      <c r="B57" s="1034">
        <f t="shared" si="27"/>
        <v>3782.5</v>
      </c>
      <c r="C57" s="993"/>
      <c r="D57" s="993"/>
      <c r="E57" s="1080">
        <f>SUM(E55)</f>
        <v>416</v>
      </c>
      <c r="F57" s="994">
        <f>SUM(F55)</f>
        <v>417</v>
      </c>
      <c r="G57" s="995">
        <f>SUM(G56)</f>
        <v>740.5</v>
      </c>
      <c r="H57" s="994">
        <f>SUM(H56)</f>
        <v>1141.5</v>
      </c>
      <c r="I57" s="994">
        <f>SUM(I25)</f>
        <v>1067.5</v>
      </c>
      <c r="J57" s="996"/>
      <c r="K57" s="985"/>
      <c r="L57" s="997"/>
      <c r="M57" s="998"/>
      <c r="N57" s="998"/>
      <c r="O57" s="998"/>
      <c r="P57" s="998"/>
      <c r="Q57" s="875"/>
      <c r="R57" s="991"/>
      <c r="S57" s="986"/>
      <c r="T57" s="992"/>
      <c r="U57" s="983"/>
      <c r="V57" s="975">
        <f>SUM(D26)</f>
        <v>632</v>
      </c>
      <c r="W57" s="975">
        <f>SUM(I39)</f>
        <v>3123</v>
      </c>
      <c r="X57" s="975">
        <f t="shared" si="22"/>
        <v>2491</v>
      </c>
      <c r="Y57" s="976">
        <f>SUM(X57)*1.2</f>
        <v>2989.2</v>
      </c>
      <c r="Z57" s="976">
        <f t="shared" si="23"/>
        <v>498.19999999999982</v>
      </c>
      <c r="AA57" s="975">
        <f t="shared" si="28"/>
        <v>3782.5</v>
      </c>
      <c r="AB57" s="975">
        <f t="shared" si="24"/>
        <v>1291.5</v>
      </c>
      <c r="AC57" s="977">
        <f t="shared" si="25"/>
        <v>0.5184664793255721</v>
      </c>
      <c r="AD57" s="975">
        <f t="shared" si="26"/>
        <v>793.30000000000018</v>
      </c>
    </row>
    <row r="58" spans="1:30" ht="15" customHeight="1" x14ac:dyDescent="0.2">
      <c r="A58" s="1075" t="s">
        <v>512</v>
      </c>
      <c r="B58" s="1085">
        <f t="shared" si="27"/>
        <v>4317.5</v>
      </c>
      <c r="C58" s="1073"/>
      <c r="D58" s="1073"/>
      <c r="E58" s="996"/>
      <c r="F58" s="996">
        <f>SUM(F55)</f>
        <v>417</v>
      </c>
      <c r="G58" s="1069">
        <f>SUM(G57)</f>
        <v>740.5</v>
      </c>
      <c r="H58" s="996">
        <f>SUM(H57)</f>
        <v>1141.5</v>
      </c>
      <c r="I58" s="996">
        <f>SUM(I57)</f>
        <v>1067.5</v>
      </c>
      <c r="J58" s="996">
        <f>SUM(J25)</f>
        <v>951</v>
      </c>
      <c r="K58" s="996"/>
      <c r="L58" s="1069"/>
      <c r="M58" s="996"/>
      <c r="N58" s="1010"/>
      <c r="O58" s="1010"/>
      <c r="P58" s="1010"/>
      <c r="Q58" s="1074"/>
      <c r="R58" s="1071"/>
      <c r="S58" s="1070"/>
      <c r="T58" s="1072"/>
      <c r="U58" s="1015"/>
      <c r="V58" s="1076">
        <f>SUM(E26)</f>
        <v>1048</v>
      </c>
      <c r="W58" s="1076">
        <f>SUM(J39)</f>
        <v>3461</v>
      </c>
      <c r="X58" s="1098">
        <f t="shared" si="22"/>
        <v>2413</v>
      </c>
      <c r="Y58" s="1098">
        <f>SUM(X58)*1.2</f>
        <v>2895.6</v>
      </c>
      <c r="Z58" s="1077">
        <f t="shared" si="23"/>
        <v>482.59999999999991</v>
      </c>
      <c r="AA58" s="1098">
        <f t="shared" si="28"/>
        <v>4317.5</v>
      </c>
      <c r="AB58" s="1076">
        <f t="shared" si="24"/>
        <v>1904.5</v>
      </c>
      <c r="AC58" s="1078">
        <f t="shared" si="25"/>
        <v>0.7892664732697886</v>
      </c>
      <c r="AD58" s="1076">
        <f t="shared" si="26"/>
        <v>1421.9</v>
      </c>
    </row>
    <row r="59" spans="1:30" ht="15" customHeight="1" x14ac:dyDescent="0.2">
      <c r="A59" s="709" t="s">
        <v>513</v>
      </c>
      <c r="B59" s="1034">
        <f t="shared" si="27"/>
        <v>4595.5</v>
      </c>
      <c r="C59" s="993"/>
      <c r="D59" s="993"/>
      <c r="E59" s="999"/>
      <c r="F59" s="1000"/>
      <c r="G59" s="990">
        <f>SUM(G58)</f>
        <v>740.5</v>
      </c>
      <c r="H59" s="994">
        <f>SUM(H56)</f>
        <v>1141.5</v>
      </c>
      <c r="I59" s="1001">
        <f>SUM(I58)</f>
        <v>1067.5</v>
      </c>
      <c r="J59" s="1001">
        <f>SUM(J58)</f>
        <v>951</v>
      </c>
      <c r="K59" s="1001">
        <f>SUM(K25)</f>
        <v>695</v>
      </c>
      <c r="L59" s="1002"/>
      <c r="M59" s="862"/>
      <c r="N59" s="1003"/>
      <c r="O59" s="1003"/>
      <c r="P59" s="1003"/>
      <c r="Q59" s="876"/>
      <c r="R59" s="987"/>
      <c r="S59" s="874"/>
      <c r="T59" s="988"/>
      <c r="U59" s="1015"/>
      <c r="V59" s="710">
        <f>SUM(F26)</f>
        <v>1465</v>
      </c>
      <c r="W59" s="710">
        <f>SUM(K39)</f>
        <v>3799</v>
      </c>
      <c r="X59" s="975">
        <f t="shared" si="22"/>
        <v>2334</v>
      </c>
      <c r="Y59" s="976">
        <f>SUM(X59)*1.2</f>
        <v>2800.7999999999997</v>
      </c>
      <c r="Z59" s="976">
        <f t="shared" si="23"/>
        <v>466.79999999999973</v>
      </c>
      <c r="AA59" s="975">
        <f t="shared" si="28"/>
        <v>4595.5</v>
      </c>
      <c r="AB59" s="975">
        <f t="shared" si="24"/>
        <v>2261.5</v>
      </c>
      <c r="AC59" s="977">
        <f t="shared" si="25"/>
        <v>0.96893744644387314</v>
      </c>
      <c r="AD59" s="975">
        <f t="shared" si="26"/>
        <v>1794.7000000000003</v>
      </c>
    </row>
    <row r="60" spans="1:30" ht="15" customHeight="1" x14ac:dyDescent="0.2">
      <c r="A60" s="709" t="s">
        <v>514</v>
      </c>
      <c r="B60" s="1034">
        <f t="shared" si="27"/>
        <v>4451</v>
      </c>
      <c r="C60" s="993"/>
      <c r="D60" s="993"/>
      <c r="E60" s="993"/>
      <c r="F60" s="1005"/>
      <c r="G60" s="1006"/>
      <c r="H60" s="994">
        <f>SUM(H56)</f>
        <v>1141.5</v>
      </c>
      <c r="I60" s="1001">
        <f>SUM(I58)</f>
        <v>1067.5</v>
      </c>
      <c r="J60" s="1001">
        <f>SUM(J58)</f>
        <v>951</v>
      </c>
      <c r="K60" s="1001">
        <f>SUM(K59)</f>
        <v>695</v>
      </c>
      <c r="L60" s="990">
        <f>SUM(L25)</f>
        <v>596</v>
      </c>
      <c r="M60" s="862"/>
      <c r="N60" s="1003"/>
      <c r="O60" s="1003"/>
      <c r="P60" s="1003"/>
      <c r="Q60" s="876"/>
      <c r="R60" s="987"/>
      <c r="S60" s="874"/>
      <c r="T60" s="988"/>
      <c r="U60" s="1015"/>
      <c r="V60" s="710">
        <f>SUM(G26)</f>
        <v>2205.5</v>
      </c>
      <c r="W60" s="710">
        <f>SUM(L39)</f>
        <v>4137</v>
      </c>
      <c r="X60" s="975">
        <f t="shared" si="22"/>
        <v>1931.5</v>
      </c>
      <c r="Y60" s="1004">
        <f>SUM(X60)*1.05</f>
        <v>2028.075</v>
      </c>
      <c r="Z60" s="1004">
        <f t="shared" si="23"/>
        <v>96.575000000000045</v>
      </c>
      <c r="AA60" s="975">
        <f t="shared" si="28"/>
        <v>4451</v>
      </c>
      <c r="AB60" s="975">
        <f t="shared" si="24"/>
        <v>2519.5</v>
      </c>
      <c r="AC60" s="977">
        <f t="shared" si="25"/>
        <v>1.3044266114418845</v>
      </c>
      <c r="AD60" s="975">
        <f t="shared" si="26"/>
        <v>2422.9250000000002</v>
      </c>
    </row>
    <row r="61" spans="1:30" ht="15" customHeight="1" x14ac:dyDescent="0.2">
      <c r="A61" s="709" t="s">
        <v>515</v>
      </c>
      <c r="B61" s="1034">
        <f t="shared" si="27"/>
        <v>3985.5</v>
      </c>
      <c r="C61" s="993"/>
      <c r="D61" s="998"/>
      <c r="E61" s="993"/>
      <c r="F61" s="1005"/>
      <c r="G61" s="1006"/>
      <c r="H61" s="996"/>
      <c r="I61" s="1001">
        <f>SUM(I58)</f>
        <v>1067.5</v>
      </c>
      <c r="J61" s="1001">
        <f>SUM(J58)</f>
        <v>951</v>
      </c>
      <c r="K61" s="1001">
        <f>SUM(K60)</f>
        <v>695</v>
      </c>
      <c r="L61" s="990">
        <f>SUM(L60)</f>
        <v>596</v>
      </c>
      <c r="M61" s="1001">
        <f>SUM(M25)</f>
        <v>676</v>
      </c>
      <c r="N61" s="1003"/>
      <c r="O61" s="1003"/>
      <c r="P61" s="1003"/>
      <c r="Q61" s="876"/>
      <c r="R61" s="987"/>
      <c r="S61" s="874"/>
      <c r="T61" s="988"/>
      <c r="U61" s="1015"/>
      <c r="V61" s="710">
        <f>SUM(H26)</f>
        <v>3347</v>
      </c>
      <c r="W61" s="710">
        <f>SUM(M39)</f>
        <v>4475</v>
      </c>
      <c r="X61" s="1007">
        <f t="shared" si="22"/>
        <v>1128</v>
      </c>
      <c r="Y61" s="1008">
        <f>SUM(X61)*1.05</f>
        <v>1184.4000000000001</v>
      </c>
      <c r="Z61" s="1008">
        <f t="shared" si="23"/>
        <v>56.400000000000091</v>
      </c>
      <c r="AA61" s="1007">
        <f t="shared" si="28"/>
        <v>3985.5</v>
      </c>
      <c r="AB61" s="1007">
        <f t="shared" si="24"/>
        <v>2857.5</v>
      </c>
      <c r="AC61" s="1009">
        <f t="shared" si="25"/>
        <v>2.5332446808510638</v>
      </c>
      <c r="AD61" s="1007">
        <f t="shared" si="26"/>
        <v>2801.1</v>
      </c>
    </row>
    <row r="62" spans="1:30" ht="15" customHeight="1" x14ac:dyDescent="0.2">
      <c r="A62" s="709" t="s">
        <v>516</v>
      </c>
      <c r="B62" s="1034">
        <f t="shared" si="27"/>
        <v>3476</v>
      </c>
      <c r="C62" s="993"/>
      <c r="D62" s="993"/>
      <c r="E62" s="993"/>
      <c r="F62" s="1005"/>
      <c r="G62" s="1006"/>
      <c r="H62" s="1010"/>
      <c r="I62" s="1010"/>
      <c r="J62" s="1001">
        <f>SUM(J58)</f>
        <v>951</v>
      </c>
      <c r="K62" s="1001">
        <f>SUM(K61)</f>
        <v>695</v>
      </c>
      <c r="L62" s="990">
        <f>SUM(L61)</f>
        <v>596</v>
      </c>
      <c r="M62" s="1001">
        <f>SUM(M61)</f>
        <v>676</v>
      </c>
      <c r="N62" s="1001">
        <f>SUM(N25)</f>
        <v>558</v>
      </c>
      <c r="O62" s="862"/>
      <c r="P62" s="862"/>
      <c r="Q62" s="874"/>
      <c r="R62" s="987"/>
      <c r="S62" s="874"/>
      <c r="T62" s="988"/>
      <c r="U62" s="1015"/>
      <c r="V62" s="710">
        <f>SUM(I26)</f>
        <v>4414.5</v>
      </c>
      <c r="W62" s="710">
        <f>SUM(N39)</f>
        <v>4813</v>
      </c>
      <c r="X62" s="1122" t="s">
        <v>517</v>
      </c>
      <c r="Y62" s="1123"/>
      <c r="Z62" s="1123"/>
      <c r="AA62" s="1123"/>
      <c r="AB62" s="1123"/>
      <c r="AC62" s="1123"/>
      <c r="AD62" s="1124"/>
    </row>
    <row r="63" spans="1:30" ht="15" customHeight="1" x14ac:dyDescent="0.2">
      <c r="A63" s="709" t="s">
        <v>518</v>
      </c>
      <c r="B63" s="1034">
        <f t="shared" si="27"/>
        <v>2977</v>
      </c>
      <c r="C63" s="993"/>
      <c r="D63" s="993"/>
      <c r="E63" s="993"/>
      <c r="F63" s="1005"/>
      <c r="G63" s="1006"/>
      <c r="H63" s="1010"/>
      <c r="I63" s="1010"/>
      <c r="J63" s="996"/>
      <c r="K63" s="1001">
        <f>SUM(K62)</f>
        <v>695</v>
      </c>
      <c r="L63" s="990">
        <f>SUM(L62)</f>
        <v>596</v>
      </c>
      <c r="M63" s="1001">
        <f>SUM(M62)</f>
        <v>676</v>
      </c>
      <c r="N63" s="1001">
        <f>SUM(N62)</f>
        <v>558</v>
      </c>
      <c r="O63" s="1001">
        <f>SUM(O25)</f>
        <v>452</v>
      </c>
      <c r="P63" s="862"/>
      <c r="Q63" s="874"/>
      <c r="R63" s="987"/>
      <c r="S63" s="874"/>
      <c r="T63" s="988"/>
      <c r="U63" s="1015"/>
      <c r="V63" s="710"/>
      <c r="W63" s="710">
        <f>SUM(O39)</f>
        <v>5151</v>
      </c>
      <c r="X63" s="1122"/>
      <c r="Y63" s="1123"/>
      <c r="Z63" s="1123"/>
      <c r="AA63" s="1123"/>
      <c r="AB63" s="1123"/>
      <c r="AC63" s="1123"/>
      <c r="AD63" s="1124"/>
    </row>
    <row r="64" spans="1:30" ht="15" customHeight="1" x14ac:dyDescent="0.2">
      <c r="A64" s="709" t="s">
        <v>519</v>
      </c>
      <c r="B64" s="1034">
        <f t="shared" si="27"/>
        <v>2679</v>
      </c>
      <c r="C64" s="993"/>
      <c r="D64" s="993"/>
      <c r="E64" s="993"/>
      <c r="F64" s="1005"/>
      <c r="G64" s="1006"/>
      <c r="H64" s="1010"/>
      <c r="I64" s="1010"/>
      <c r="J64" s="996"/>
      <c r="K64" s="862"/>
      <c r="L64" s="990">
        <f>SUM(L63)</f>
        <v>596</v>
      </c>
      <c r="M64" s="1001">
        <f>SUM(M63)</f>
        <v>676</v>
      </c>
      <c r="N64" s="1001">
        <f>SUM(N63)</f>
        <v>558</v>
      </c>
      <c r="O64" s="1001">
        <f>SUM(O63)</f>
        <v>452</v>
      </c>
      <c r="P64" s="1001">
        <f>SUM(P25)</f>
        <v>397</v>
      </c>
      <c r="Q64" s="874"/>
      <c r="R64" s="987"/>
      <c r="S64" s="874"/>
      <c r="T64" s="988"/>
      <c r="U64" s="1015"/>
      <c r="V64" s="710"/>
      <c r="W64" s="710">
        <f>SUM(P39)</f>
        <v>5489</v>
      </c>
      <c r="X64" s="1122"/>
      <c r="Y64" s="1123"/>
      <c r="Z64" s="1123"/>
      <c r="AA64" s="1123"/>
      <c r="AB64" s="1123"/>
      <c r="AC64" s="1123"/>
      <c r="AD64" s="1124"/>
    </row>
    <row r="65" spans="1:30" ht="15" customHeight="1" x14ac:dyDescent="0.2">
      <c r="A65" s="709" t="s">
        <v>520</v>
      </c>
      <c r="B65" s="1034">
        <f t="shared" si="27"/>
        <v>2356</v>
      </c>
      <c r="C65" s="875"/>
      <c r="D65" s="875"/>
      <c r="E65" s="875"/>
      <c r="F65" s="1011"/>
      <c r="G65" s="1006"/>
      <c r="H65" s="982"/>
      <c r="I65" s="982"/>
      <c r="J65" s="982"/>
      <c r="K65" s="1012"/>
      <c r="L65" s="1013"/>
      <c r="M65" s="1014">
        <f>SUM(M64)</f>
        <v>676</v>
      </c>
      <c r="N65" s="1014">
        <f>SUM(N64)</f>
        <v>558</v>
      </c>
      <c r="O65" s="1014">
        <f>SUM(O64)</f>
        <v>452</v>
      </c>
      <c r="P65" s="1014">
        <f>SUM(P64)</f>
        <v>397</v>
      </c>
      <c r="Q65" s="1014">
        <f>SUM(Q25)</f>
        <v>273</v>
      </c>
      <c r="R65" s="987"/>
      <c r="S65" s="874"/>
      <c r="T65" s="988"/>
      <c r="U65" s="1015"/>
      <c r="V65" s="710"/>
      <c r="W65" s="710">
        <f>SUM(Q39)</f>
        <v>5827</v>
      </c>
      <c r="X65" s="1122"/>
      <c r="Y65" s="1123"/>
      <c r="Z65" s="1123"/>
      <c r="AA65" s="1123"/>
      <c r="AB65" s="1123"/>
      <c r="AC65" s="1123"/>
      <c r="AD65" s="1124"/>
    </row>
    <row r="66" spans="1:30" ht="15" customHeight="1" x14ac:dyDescent="0.2">
      <c r="A66" s="988" t="s">
        <v>521</v>
      </c>
      <c r="B66" s="1034">
        <f t="shared" si="27"/>
        <v>1947</v>
      </c>
      <c r="C66" s="875"/>
      <c r="D66" s="875"/>
      <c r="E66" s="875"/>
      <c r="F66" s="1011"/>
      <c r="G66" s="1006"/>
      <c r="H66" s="982"/>
      <c r="I66" s="982"/>
      <c r="J66" s="982"/>
      <c r="K66" s="1012"/>
      <c r="L66" s="1013"/>
      <c r="M66" s="1015"/>
      <c r="N66" s="1014">
        <f>SUM(N65)</f>
        <v>558</v>
      </c>
      <c r="O66" s="1014">
        <f>SUM(O65)</f>
        <v>452</v>
      </c>
      <c r="P66" s="1014">
        <f>SUM(P64)</f>
        <v>397</v>
      </c>
      <c r="Q66" s="1014">
        <f>SUM(Q65)</f>
        <v>273</v>
      </c>
      <c r="R66" s="1016">
        <f>SUM(R25)</f>
        <v>267</v>
      </c>
      <c r="S66" s="874"/>
      <c r="T66" s="988"/>
      <c r="U66" s="1015"/>
      <c r="V66" s="710"/>
      <c r="W66" s="640">
        <f>SUM(R39)</f>
        <v>6165</v>
      </c>
      <c r="X66" s="1122"/>
      <c r="Y66" s="1123"/>
      <c r="Z66" s="1123"/>
      <c r="AA66" s="1123"/>
      <c r="AB66" s="1123"/>
      <c r="AC66" s="1123"/>
      <c r="AD66" s="1124"/>
    </row>
    <row r="67" spans="1:30" ht="15" customHeight="1" x14ac:dyDescent="0.2">
      <c r="A67" s="988" t="s">
        <v>522</v>
      </c>
      <c r="B67" s="1034">
        <f t="shared" si="27"/>
        <v>1636</v>
      </c>
      <c r="C67" s="875"/>
      <c r="D67" s="875"/>
      <c r="E67" s="875"/>
      <c r="F67" s="1011"/>
      <c r="G67" s="1006"/>
      <c r="H67" s="982"/>
      <c r="I67" s="982"/>
      <c r="J67" s="982"/>
      <c r="K67" s="1012"/>
      <c r="L67" s="1013"/>
      <c r="M67" s="1015"/>
      <c r="N67" s="1015"/>
      <c r="O67" s="1014">
        <f>SUM(O66)</f>
        <v>452</v>
      </c>
      <c r="P67" s="1014">
        <f>SUM(P64)</f>
        <v>397</v>
      </c>
      <c r="Q67" s="1014">
        <f>SUM(Q65)</f>
        <v>273</v>
      </c>
      <c r="R67" s="1016">
        <f>SUM(R66)</f>
        <v>267</v>
      </c>
      <c r="S67" s="1017">
        <f>SUM(S25)</f>
        <v>247</v>
      </c>
      <c r="T67" s="988"/>
      <c r="U67" s="1015"/>
      <c r="V67" s="710"/>
      <c r="W67" s="640">
        <f>SUM(S39)</f>
        <v>6503</v>
      </c>
      <c r="X67" s="1122"/>
      <c r="Y67" s="1123"/>
      <c r="Z67" s="1123"/>
      <c r="AA67" s="1123"/>
      <c r="AB67" s="1123"/>
      <c r="AC67" s="1123"/>
      <c r="AD67" s="1124"/>
    </row>
    <row r="68" spans="1:30" ht="15" customHeight="1" x14ac:dyDescent="0.2">
      <c r="A68" s="1079" t="s">
        <v>523</v>
      </c>
      <c r="B68" s="722">
        <f t="shared" si="27"/>
        <v>1393</v>
      </c>
      <c r="C68" s="1020"/>
      <c r="D68" s="1020"/>
      <c r="E68" s="1020"/>
      <c r="F68" s="1021"/>
      <c r="G68" s="1022"/>
      <c r="H68" s="1023"/>
      <c r="I68" s="1023"/>
      <c r="J68" s="1023"/>
      <c r="K68" s="1024"/>
      <c r="L68" s="1025"/>
      <c r="M68" s="1026"/>
      <c r="N68" s="1026"/>
      <c r="O68" s="1026"/>
      <c r="P68" s="1027">
        <f>SUM(P64)</f>
        <v>397</v>
      </c>
      <c r="Q68" s="1027">
        <f>SUM(Q65)</f>
        <v>273</v>
      </c>
      <c r="R68" s="1028">
        <f>SUM(R66)</f>
        <v>267</v>
      </c>
      <c r="S68" s="1029">
        <f>SUM(S67)</f>
        <v>247</v>
      </c>
      <c r="T68" s="1030">
        <f>SUM(T25)</f>
        <v>209</v>
      </c>
      <c r="U68" s="1015"/>
      <c r="V68" s="1018"/>
      <c r="W68" s="1019">
        <f>SUM(T39)</f>
        <v>6841</v>
      </c>
      <c r="X68" s="1125"/>
      <c r="Y68" s="1126"/>
      <c r="Z68" s="1126"/>
      <c r="AA68" s="1126"/>
      <c r="AB68" s="1126"/>
      <c r="AC68" s="1126"/>
      <c r="AD68" s="1127"/>
    </row>
    <row r="69" spans="1:30" ht="15" customHeight="1" x14ac:dyDescent="0.2">
      <c r="A69" s="874"/>
      <c r="B69" s="669"/>
      <c r="C69" s="640"/>
      <c r="D69" s="662"/>
      <c r="E69" s="660"/>
      <c r="F69" s="660"/>
      <c r="G69" s="636"/>
      <c r="H69" s="636"/>
      <c r="I69" s="1031"/>
      <c r="J69" s="1031"/>
      <c r="K69" s="875"/>
      <c r="L69" s="875"/>
      <c r="M69" s="875"/>
      <c r="N69" s="983"/>
      <c r="O69" s="983"/>
      <c r="P69" s="983"/>
      <c r="Q69" s="1012"/>
      <c r="R69" s="1012"/>
      <c r="S69" s="1012"/>
      <c r="T69" s="1012"/>
      <c r="U69" s="1015"/>
      <c r="V69" s="1015"/>
      <c r="W69" s="1015"/>
      <c r="X69" s="1015"/>
      <c r="Y69" s="1015"/>
      <c r="Z69" s="1015"/>
      <c r="AA69" s="1015"/>
      <c r="AB69" s="1086"/>
    </row>
    <row r="70" spans="1:30" ht="44.25" customHeight="1" x14ac:dyDescent="0.2">
      <c r="A70" s="958" t="s">
        <v>546</v>
      </c>
      <c r="B70" s="699"/>
      <c r="C70" s="963"/>
      <c r="D70" s="963"/>
      <c r="E70" s="963"/>
      <c r="F70" s="964"/>
      <c r="G70" s="965"/>
      <c r="H70" s="966"/>
      <c r="I70" s="966"/>
      <c r="J70" s="966"/>
      <c r="K70" s="963"/>
      <c r="L70" s="967"/>
      <c r="M70" s="968"/>
      <c r="N70" s="968"/>
      <c r="O70" s="968"/>
      <c r="P70" s="968"/>
      <c r="Q70" s="969"/>
      <c r="R70" s="970"/>
      <c r="S70" s="971"/>
      <c r="T70" s="972"/>
      <c r="V70" s="959" t="s">
        <v>501</v>
      </c>
      <c r="W70" s="959" t="s">
        <v>502</v>
      </c>
      <c r="X70" s="959" t="s">
        <v>503</v>
      </c>
      <c r="Y70" s="961" t="s">
        <v>524</v>
      </c>
      <c r="Z70" s="961" t="s">
        <v>525</v>
      </c>
      <c r="AA70" s="962" t="s">
        <v>505</v>
      </c>
      <c r="AB70" s="962" t="s">
        <v>526</v>
      </c>
      <c r="AC70" s="962" t="s">
        <v>527</v>
      </c>
      <c r="AD70" s="962" t="s">
        <v>508</v>
      </c>
    </row>
    <row r="71" spans="1:30" ht="15" customHeight="1" x14ac:dyDescent="0.2">
      <c r="A71" s="973" t="s">
        <v>509</v>
      </c>
      <c r="B71" s="1082">
        <f>SUM(C71:T71)</f>
        <v>917.5</v>
      </c>
      <c r="C71" s="978">
        <f>SUM(C28)</f>
        <v>244</v>
      </c>
      <c r="D71" s="978">
        <f>SUM(D28)</f>
        <v>137</v>
      </c>
      <c r="E71" s="978">
        <f>SUM(E28)</f>
        <v>94</v>
      </c>
      <c r="F71" s="979">
        <f>SUM(F28)</f>
        <v>160</v>
      </c>
      <c r="G71" s="980">
        <f>SUM(G28)</f>
        <v>282.5</v>
      </c>
      <c r="H71" s="719"/>
      <c r="I71" s="981"/>
      <c r="J71" s="982"/>
      <c r="K71" s="983"/>
      <c r="L71" s="984"/>
      <c r="M71" s="985"/>
      <c r="N71" s="985"/>
      <c r="O71" s="985"/>
      <c r="P71" s="985"/>
      <c r="Q71" s="986"/>
      <c r="R71" s="987"/>
      <c r="S71" s="874"/>
      <c r="T71" s="988"/>
      <c r="V71" s="974">
        <v>0</v>
      </c>
      <c r="W71" s="975">
        <f>SUM(G45)</f>
        <v>1210</v>
      </c>
      <c r="X71" s="975">
        <f>SUM(W71-V71)</f>
        <v>1210</v>
      </c>
      <c r="Y71" s="976">
        <f>SUM(X71*1.2)</f>
        <v>1452</v>
      </c>
      <c r="Z71" s="976">
        <f>SUM(Y71-X71)</f>
        <v>242</v>
      </c>
      <c r="AA71" s="975">
        <f>SUM(B71)</f>
        <v>917.5</v>
      </c>
      <c r="AB71" s="975">
        <f>SUM(AA71-X71)</f>
        <v>-292.5</v>
      </c>
      <c r="AC71" s="977">
        <f t="shared" ref="AC71:AC84" si="29">SUM(AA71-X71)/X71</f>
        <v>-0.24173553719008264</v>
      </c>
      <c r="AD71" s="975">
        <f>SUM(AB71-Z71)</f>
        <v>-534.5</v>
      </c>
    </row>
    <row r="72" spans="1:30" ht="15" customHeight="1" x14ac:dyDescent="0.2">
      <c r="A72" s="973" t="s">
        <v>510</v>
      </c>
      <c r="B72" s="1082">
        <f t="shared" ref="B72:B84" si="30">SUM(C72:T72)</f>
        <v>1129</v>
      </c>
      <c r="C72" s="664"/>
      <c r="D72" s="978">
        <f>SUM(D71)</f>
        <v>137</v>
      </c>
      <c r="E72" s="978">
        <f>SUM(E71)</f>
        <v>94</v>
      </c>
      <c r="F72" s="979">
        <f>SUM(F71)</f>
        <v>160</v>
      </c>
      <c r="G72" s="990">
        <f>SUM(G71)</f>
        <v>282.5</v>
      </c>
      <c r="H72" s="989">
        <f>SUM(H28)</f>
        <v>455.5</v>
      </c>
      <c r="I72" s="981"/>
      <c r="J72" s="982"/>
      <c r="K72" s="983"/>
      <c r="L72" s="984"/>
      <c r="M72" s="985"/>
      <c r="N72" s="985"/>
      <c r="O72" s="985"/>
      <c r="P72" s="985"/>
      <c r="Q72" s="986"/>
      <c r="R72" s="991"/>
      <c r="S72" s="986"/>
      <c r="T72" s="992"/>
      <c r="V72" s="975">
        <f>SUM(C29)</f>
        <v>244</v>
      </c>
      <c r="W72" s="975">
        <f>SUM(H45)</f>
        <v>1370</v>
      </c>
      <c r="X72" s="975">
        <f t="shared" ref="X72:X84" si="31">SUM(W72-V72)</f>
        <v>1126</v>
      </c>
      <c r="Y72" s="976">
        <f t="shared" ref="Y72:Y77" si="32">SUM(X72*1.2)</f>
        <v>1351.2</v>
      </c>
      <c r="Z72" s="976">
        <f>SUM(Y72-X72)</f>
        <v>225.20000000000005</v>
      </c>
      <c r="AA72" s="975">
        <f t="shared" ref="AA72:AA84" si="33">SUM(B72)</f>
        <v>1129</v>
      </c>
      <c r="AB72" s="975">
        <f t="shared" ref="AB72:AB84" si="34">SUM(AA72-X72)</f>
        <v>3</v>
      </c>
      <c r="AC72" s="977">
        <f t="shared" si="29"/>
        <v>2.6642984014209592E-3</v>
      </c>
      <c r="AD72" s="975">
        <f t="shared" ref="AD72:AD84" si="35">SUM(AB72-Z72)</f>
        <v>-222.20000000000005</v>
      </c>
    </row>
    <row r="73" spans="1:30" ht="15" customHeight="1" x14ac:dyDescent="0.2">
      <c r="A73" s="973" t="s">
        <v>511</v>
      </c>
      <c r="B73" s="1082">
        <f t="shared" si="30"/>
        <v>1373.5</v>
      </c>
      <c r="C73" s="993"/>
      <c r="D73" s="993"/>
      <c r="E73" s="1080">
        <f>SUM(E71)</f>
        <v>94</v>
      </c>
      <c r="F73" s="994">
        <f>SUM(F71)</f>
        <v>160</v>
      </c>
      <c r="G73" s="995">
        <f>SUM(G72)</f>
        <v>282.5</v>
      </c>
      <c r="H73" s="994">
        <f>SUM(H72)</f>
        <v>455.5</v>
      </c>
      <c r="I73" s="994">
        <f>SUM(I28)</f>
        <v>381.5</v>
      </c>
      <c r="J73" s="996"/>
      <c r="K73" s="985"/>
      <c r="L73" s="997"/>
      <c r="M73" s="998"/>
      <c r="N73" s="998"/>
      <c r="O73" s="998"/>
      <c r="P73" s="998"/>
      <c r="Q73" s="875"/>
      <c r="R73" s="991"/>
      <c r="S73" s="986"/>
      <c r="T73" s="992"/>
      <c r="V73" s="975">
        <f>SUM(D29)</f>
        <v>381</v>
      </c>
      <c r="W73" s="975">
        <f>SUM(I45)</f>
        <v>1530</v>
      </c>
      <c r="X73" s="975">
        <f t="shared" si="31"/>
        <v>1149</v>
      </c>
      <c r="Y73" s="976">
        <f t="shared" si="32"/>
        <v>1378.8</v>
      </c>
      <c r="Z73" s="976">
        <f t="shared" ref="Z73:Z84" si="36">SUM(Y73-X73)</f>
        <v>229.79999999999995</v>
      </c>
      <c r="AA73" s="975">
        <f t="shared" si="33"/>
        <v>1373.5</v>
      </c>
      <c r="AB73" s="975">
        <f t="shared" si="34"/>
        <v>224.5</v>
      </c>
      <c r="AC73" s="977">
        <f t="shared" si="29"/>
        <v>0.19538729329852045</v>
      </c>
      <c r="AD73" s="975">
        <f t="shared" si="35"/>
        <v>-5.2999999999999545</v>
      </c>
    </row>
    <row r="74" spans="1:30" ht="15" customHeight="1" x14ac:dyDescent="0.2">
      <c r="A74" s="1075" t="s">
        <v>512</v>
      </c>
      <c r="B74" s="1083">
        <f t="shared" si="30"/>
        <v>1615.5</v>
      </c>
      <c r="C74" s="1073"/>
      <c r="D74" s="1073"/>
      <c r="E74" s="996"/>
      <c r="F74" s="996">
        <f>SUM(F71)</f>
        <v>160</v>
      </c>
      <c r="G74" s="1069">
        <f>SUM(G73)</f>
        <v>282.5</v>
      </c>
      <c r="H74" s="996">
        <f>SUM(H73)</f>
        <v>455.5</v>
      </c>
      <c r="I74" s="996">
        <f>SUM(I73)</f>
        <v>381.5</v>
      </c>
      <c r="J74" s="996">
        <f>SUM(J28)</f>
        <v>336</v>
      </c>
      <c r="K74" s="996"/>
      <c r="L74" s="1069"/>
      <c r="M74" s="996"/>
      <c r="N74" s="1010"/>
      <c r="O74" s="1010"/>
      <c r="P74" s="1010"/>
      <c r="Q74" s="1074"/>
      <c r="R74" s="1071"/>
      <c r="S74" s="1070"/>
      <c r="T74" s="1072"/>
      <c r="V74" s="1076">
        <f>SUM(E29)</f>
        <v>475</v>
      </c>
      <c r="W74" s="1076">
        <f>SUM(J45)</f>
        <v>1690</v>
      </c>
      <c r="X74" s="1098">
        <f t="shared" si="31"/>
        <v>1215</v>
      </c>
      <c r="Y74" s="1098">
        <f t="shared" si="32"/>
        <v>1458</v>
      </c>
      <c r="Z74" s="1077">
        <f t="shared" si="36"/>
        <v>243</v>
      </c>
      <c r="AA74" s="1098">
        <f t="shared" si="33"/>
        <v>1615.5</v>
      </c>
      <c r="AB74" s="1076">
        <f t="shared" si="34"/>
        <v>400.5</v>
      </c>
      <c r="AC74" s="1078">
        <f t="shared" si="29"/>
        <v>0.32962962962962961</v>
      </c>
      <c r="AD74" s="1076">
        <f t="shared" si="35"/>
        <v>157.5</v>
      </c>
    </row>
    <row r="75" spans="1:30" ht="15" customHeight="1" x14ac:dyDescent="0.2">
      <c r="A75" s="709" t="s">
        <v>513</v>
      </c>
      <c r="B75" s="1082">
        <f t="shared" si="30"/>
        <v>1678.5</v>
      </c>
      <c r="C75" s="993"/>
      <c r="D75" s="993"/>
      <c r="E75" s="999"/>
      <c r="F75" s="1000"/>
      <c r="G75" s="990">
        <f>SUM(G74)</f>
        <v>282.5</v>
      </c>
      <c r="H75" s="994">
        <f>SUM(H72)</f>
        <v>455.5</v>
      </c>
      <c r="I75" s="1001">
        <f>SUM(I74)</f>
        <v>381.5</v>
      </c>
      <c r="J75" s="1001">
        <f>SUM(J74)</f>
        <v>336</v>
      </c>
      <c r="K75" s="1001">
        <f>SUM(K28)</f>
        <v>223</v>
      </c>
      <c r="L75" s="1002"/>
      <c r="M75" s="862"/>
      <c r="N75" s="1003"/>
      <c r="O75" s="1003"/>
      <c r="P75" s="1003"/>
      <c r="Q75" s="876"/>
      <c r="R75" s="987"/>
      <c r="S75" s="874"/>
      <c r="T75" s="988"/>
      <c r="V75" s="710">
        <f>SUM(F29)</f>
        <v>635</v>
      </c>
      <c r="W75" s="710">
        <f>SUM(K45)</f>
        <v>1850</v>
      </c>
      <c r="X75" s="975">
        <f t="shared" si="31"/>
        <v>1215</v>
      </c>
      <c r="Y75" s="976">
        <f t="shared" si="32"/>
        <v>1458</v>
      </c>
      <c r="Z75" s="976">
        <f t="shared" si="36"/>
        <v>243</v>
      </c>
      <c r="AA75" s="975">
        <f t="shared" si="33"/>
        <v>1678.5</v>
      </c>
      <c r="AB75" s="975">
        <f t="shared" si="34"/>
        <v>463.5</v>
      </c>
      <c r="AC75" s="977">
        <f t="shared" si="29"/>
        <v>0.38148148148148148</v>
      </c>
      <c r="AD75" s="975">
        <f t="shared" si="35"/>
        <v>220.5</v>
      </c>
    </row>
    <row r="76" spans="1:30" ht="15" customHeight="1" x14ac:dyDescent="0.2">
      <c r="A76" s="709" t="s">
        <v>514</v>
      </c>
      <c r="B76" s="1082">
        <f t="shared" si="30"/>
        <v>1598</v>
      </c>
      <c r="C76" s="993"/>
      <c r="D76" s="993"/>
      <c r="E76" s="993"/>
      <c r="F76" s="1005"/>
      <c r="G76" s="1006"/>
      <c r="H76" s="994">
        <f>SUM(H72)</f>
        <v>455.5</v>
      </c>
      <c r="I76" s="1001">
        <f>SUM(I74)</f>
        <v>381.5</v>
      </c>
      <c r="J76" s="1001">
        <f>SUM(J74)</f>
        <v>336</v>
      </c>
      <c r="K76" s="1001">
        <f>SUM(K75)</f>
        <v>223</v>
      </c>
      <c r="L76" s="990">
        <f>SUM(L28)</f>
        <v>202</v>
      </c>
      <c r="M76" s="862"/>
      <c r="N76" s="1003"/>
      <c r="O76" s="1003"/>
      <c r="P76" s="1003"/>
      <c r="Q76" s="876"/>
      <c r="R76" s="987"/>
      <c r="S76" s="874"/>
      <c r="T76" s="988"/>
      <c r="V76" s="710">
        <f>SUM(G29)</f>
        <v>917.5</v>
      </c>
      <c r="W76" s="710">
        <f>SUM(L45)</f>
        <v>2010</v>
      </c>
      <c r="X76" s="975">
        <f t="shared" si="31"/>
        <v>1092.5</v>
      </c>
      <c r="Y76" s="976">
        <f t="shared" si="32"/>
        <v>1311</v>
      </c>
      <c r="Z76" s="976">
        <f t="shared" si="36"/>
        <v>218.5</v>
      </c>
      <c r="AA76" s="975">
        <f t="shared" si="33"/>
        <v>1598</v>
      </c>
      <c r="AB76" s="975">
        <f t="shared" si="34"/>
        <v>505.5</v>
      </c>
      <c r="AC76" s="977">
        <f t="shared" si="29"/>
        <v>0.46270022883295192</v>
      </c>
      <c r="AD76" s="975">
        <f t="shared" si="35"/>
        <v>287</v>
      </c>
    </row>
    <row r="77" spans="1:30" ht="15" customHeight="1" x14ac:dyDescent="0.2">
      <c r="A77" s="709" t="s">
        <v>515</v>
      </c>
      <c r="B77" s="1082">
        <f t="shared" si="30"/>
        <v>1396.5</v>
      </c>
      <c r="C77" s="993"/>
      <c r="D77" s="998"/>
      <c r="E77" s="993"/>
      <c r="F77" s="1005"/>
      <c r="G77" s="1006"/>
      <c r="H77" s="996"/>
      <c r="I77" s="1001">
        <f>SUM(I74)</f>
        <v>381.5</v>
      </c>
      <c r="J77" s="1001">
        <f>SUM(J74)</f>
        <v>336</v>
      </c>
      <c r="K77" s="1001">
        <f>SUM(K76)</f>
        <v>223</v>
      </c>
      <c r="L77" s="990">
        <f>SUM(L76)</f>
        <v>202</v>
      </c>
      <c r="M77" s="1001">
        <f>SUM(M28)</f>
        <v>254</v>
      </c>
      <c r="N77" s="1003"/>
      <c r="O77" s="1003"/>
      <c r="P77" s="1003"/>
      <c r="Q77" s="876"/>
      <c r="R77" s="987"/>
      <c r="S77" s="874"/>
      <c r="T77" s="988"/>
      <c r="V77" s="710">
        <f>SUM(H29)</f>
        <v>1373</v>
      </c>
      <c r="W77" s="710">
        <f>SUM(M45)</f>
        <v>2170</v>
      </c>
      <c r="X77" s="975">
        <f t="shared" si="31"/>
        <v>797</v>
      </c>
      <c r="Y77" s="976">
        <f t="shared" si="32"/>
        <v>956.4</v>
      </c>
      <c r="Z77" s="976">
        <f t="shared" si="36"/>
        <v>159.39999999999998</v>
      </c>
      <c r="AA77" s="975">
        <f t="shared" si="33"/>
        <v>1396.5</v>
      </c>
      <c r="AB77" s="975">
        <f t="shared" si="34"/>
        <v>599.5</v>
      </c>
      <c r="AC77" s="977">
        <f t="shared" si="29"/>
        <v>0.75219573400250939</v>
      </c>
      <c r="AD77" s="975">
        <f t="shared" si="35"/>
        <v>440.1</v>
      </c>
    </row>
    <row r="78" spans="1:30" ht="15" customHeight="1" x14ac:dyDescent="0.2">
      <c r="A78" s="709" t="s">
        <v>516</v>
      </c>
      <c r="B78" s="1082">
        <f t="shared" si="30"/>
        <v>1222</v>
      </c>
      <c r="C78" s="993"/>
      <c r="D78" s="993"/>
      <c r="E78" s="993"/>
      <c r="F78" s="1005"/>
      <c r="G78" s="1006"/>
      <c r="H78" s="1010"/>
      <c r="I78" s="1010"/>
      <c r="J78" s="1001">
        <f>SUM(J74)</f>
        <v>336</v>
      </c>
      <c r="K78" s="1001">
        <f>SUM(K77)</f>
        <v>223</v>
      </c>
      <c r="L78" s="990">
        <f>SUM(L77)</f>
        <v>202</v>
      </c>
      <c r="M78" s="1001">
        <f>SUM(M77)</f>
        <v>254</v>
      </c>
      <c r="N78" s="1001">
        <f>SUM(N28)</f>
        <v>207</v>
      </c>
      <c r="O78" s="862"/>
      <c r="P78" s="862"/>
      <c r="Q78" s="874"/>
      <c r="R78" s="987"/>
      <c r="S78" s="874"/>
      <c r="T78" s="988"/>
      <c r="V78" s="710">
        <f>SUM(I29)</f>
        <v>1754.5</v>
      </c>
      <c r="W78" s="710">
        <f>SUM(N45)</f>
        <v>2330</v>
      </c>
      <c r="X78" s="975">
        <f t="shared" si="31"/>
        <v>575.5</v>
      </c>
      <c r="Y78" s="1004">
        <f>SUM(X78*1.05)</f>
        <v>604.27499999999998</v>
      </c>
      <c r="Z78" s="1004">
        <f t="shared" si="36"/>
        <v>28.774999999999977</v>
      </c>
      <c r="AA78" s="975">
        <f t="shared" si="33"/>
        <v>1222</v>
      </c>
      <c r="AB78" s="975">
        <f t="shared" si="34"/>
        <v>646.5</v>
      </c>
      <c r="AC78" s="977">
        <f t="shared" si="29"/>
        <v>1.1233709817549957</v>
      </c>
      <c r="AD78" s="975">
        <f t="shared" si="35"/>
        <v>617.72500000000002</v>
      </c>
    </row>
    <row r="79" spans="1:30" ht="15" customHeight="1" x14ac:dyDescent="0.2">
      <c r="A79" s="709" t="s">
        <v>518</v>
      </c>
      <c r="B79" s="1082">
        <f t="shared" si="30"/>
        <v>1028</v>
      </c>
      <c r="C79" s="993"/>
      <c r="D79" s="993"/>
      <c r="E79" s="993"/>
      <c r="F79" s="1005"/>
      <c r="G79" s="1006"/>
      <c r="H79" s="1010"/>
      <c r="I79" s="1010"/>
      <c r="J79" s="996"/>
      <c r="K79" s="1001">
        <f>SUM(K78)</f>
        <v>223</v>
      </c>
      <c r="L79" s="990">
        <f>SUM(L78)</f>
        <v>202</v>
      </c>
      <c r="M79" s="1001">
        <f>SUM(M78)</f>
        <v>254</v>
      </c>
      <c r="N79" s="1001">
        <f>SUM(N78)</f>
        <v>207</v>
      </c>
      <c r="O79" s="1001">
        <f>SUM(O28)</f>
        <v>142</v>
      </c>
      <c r="P79" s="862"/>
      <c r="Q79" s="874"/>
      <c r="R79" s="987"/>
      <c r="S79" s="874"/>
      <c r="T79" s="988"/>
      <c r="V79" s="710">
        <f>SUM(J29)</f>
        <v>2090.5</v>
      </c>
      <c r="W79" s="710">
        <f>SUM(O45)</f>
        <v>2490</v>
      </c>
      <c r="X79" s="975">
        <f t="shared" si="31"/>
        <v>399.5</v>
      </c>
      <c r="Y79" s="1004">
        <f t="shared" ref="Y79:Y84" si="37">SUM(X79*1.05)</f>
        <v>419.47500000000002</v>
      </c>
      <c r="Z79" s="1004">
        <f t="shared" si="36"/>
        <v>19.975000000000023</v>
      </c>
      <c r="AA79" s="975">
        <f t="shared" si="33"/>
        <v>1028</v>
      </c>
      <c r="AB79" s="975">
        <f t="shared" si="34"/>
        <v>628.5</v>
      </c>
      <c r="AC79" s="977">
        <f t="shared" si="29"/>
        <v>1.5732165206508135</v>
      </c>
      <c r="AD79" s="975">
        <f t="shared" si="35"/>
        <v>608.52499999999998</v>
      </c>
    </row>
    <row r="80" spans="1:30" ht="15" customHeight="1" x14ac:dyDescent="0.2">
      <c r="A80" s="709" t="s">
        <v>519</v>
      </c>
      <c r="B80" s="1082">
        <f t="shared" si="30"/>
        <v>922</v>
      </c>
      <c r="C80" s="993"/>
      <c r="D80" s="993"/>
      <c r="E80" s="993"/>
      <c r="F80" s="1005"/>
      <c r="G80" s="1006"/>
      <c r="H80" s="1010"/>
      <c r="I80" s="1010"/>
      <c r="J80" s="996"/>
      <c r="K80" s="862"/>
      <c r="L80" s="990">
        <f>SUM(L79)</f>
        <v>202</v>
      </c>
      <c r="M80" s="1001">
        <f>SUM(M79)</f>
        <v>254</v>
      </c>
      <c r="N80" s="1001">
        <f>SUM(N79)</f>
        <v>207</v>
      </c>
      <c r="O80" s="1001">
        <f>SUM(O79)</f>
        <v>142</v>
      </c>
      <c r="P80" s="1001">
        <f>SUM(P28)</f>
        <v>117</v>
      </c>
      <c r="Q80" s="874"/>
      <c r="R80" s="987"/>
      <c r="S80" s="874"/>
      <c r="T80" s="988"/>
      <c r="V80" s="710">
        <f>SUM(K29)</f>
        <v>2313.5</v>
      </c>
      <c r="W80" s="710">
        <f>SUM(P45)</f>
        <v>2650</v>
      </c>
      <c r="X80" s="975">
        <f t="shared" si="31"/>
        <v>336.5</v>
      </c>
      <c r="Y80" s="1004">
        <f t="shared" si="37"/>
        <v>353.32499999999999</v>
      </c>
      <c r="Z80" s="1004">
        <f t="shared" si="36"/>
        <v>16.824999999999989</v>
      </c>
      <c r="AA80" s="975">
        <f t="shared" si="33"/>
        <v>922</v>
      </c>
      <c r="AB80" s="975">
        <f t="shared" si="34"/>
        <v>585.5</v>
      </c>
      <c r="AC80" s="977">
        <f t="shared" si="29"/>
        <v>1.7399702823179792</v>
      </c>
      <c r="AD80" s="975">
        <f t="shared" si="35"/>
        <v>568.67499999999995</v>
      </c>
    </row>
    <row r="81" spans="1:30" ht="15" customHeight="1" x14ac:dyDescent="0.2">
      <c r="A81" s="709" t="s">
        <v>520</v>
      </c>
      <c r="B81" s="1082">
        <f t="shared" si="30"/>
        <v>773</v>
      </c>
      <c r="C81" s="875"/>
      <c r="D81" s="875"/>
      <c r="E81" s="875"/>
      <c r="F81" s="1011"/>
      <c r="G81" s="1006"/>
      <c r="H81" s="982"/>
      <c r="I81" s="982"/>
      <c r="J81" s="982"/>
      <c r="K81" s="1012"/>
      <c r="L81" s="1013"/>
      <c r="M81" s="1014">
        <f>SUM(M80)</f>
        <v>254</v>
      </c>
      <c r="N81" s="1014">
        <f>SUM(N80)</f>
        <v>207</v>
      </c>
      <c r="O81" s="1014">
        <f>SUM(O80)</f>
        <v>142</v>
      </c>
      <c r="P81" s="1014">
        <f>SUM(P80)</f>
        <v>117</v>
      </c>
      <c r="Q81" s="1014">
        <f>SUM(Q28)</f>
        <v>53</v>
      </c>
      <c r="R81" s="987"/>
      <c r="S81" s="874"/>
      <c r="T81" s="988"/>
      <c r="V81" s="710">
        <f>SUM(L29)</f>
        <v>2515.5</v>
      </c>
      <c r="W81" s="710">
        <f>SUM(Q45)</f>
        <v>2810</v>
      </c>
      <c r="X81" s="975">
        <f t="shared" si="31"/>
        <v>294.5</v>
      </c>
      <c r="Y81" s="1004">
        <f t="shared" si="37"/>
        <v>309.22500000000002</v>
      </c>
      <c r="Z81" s="1004">
        <f t="shared" si="36"/>
        <v>14.725000000000023</v>
      </c>
      <c r="AA81" s="975">
        <f t="shared" si="33"/>
        <v>773</v>
      </c>
      <c r="AB81" s="975">
        <f t="shared" si="34"/>
        <v>478.5</v>
      </c>
      <c r="AC81" s="977">
        <f t="shared" si="29"/>
        <v>1.6247877758913412</v>
      </c>
      <c r="AD81" s="975">
        <f t="shared" si="35"/>
        <v>463.77499999999998</v>
      </c>
    </row>
    <row r="82" spans="1:30" ht="15" customHeight="1" x14ac:dyDescent="0.2">
      <c r="A82" s="988" t="s">
        <v>521</v>
      </c>
      <c r="B82" s="1082">
        <f t="shared" si="30"/>
        <v>572</v>
      </c>
      <c r="C82" s="875"/>
      <c r="D82" s="875"/>
      <c r="E82" s="875"/>
      <c r="F82" s="1011"/>
      <c r="G82" s="1006"/>
      <c r="H82" s="982"/>
      <c r="I82" s="982"/>
      <c r="J82" s="982"/>
      <c r="K82" s="1012"/>
      <c r="L82" s="1013"/>
      <c r="M82" s="1015"/>
      <c r="N82" s="1014">
        <f>SUM(N81)</f>
        <v>207</v>
      </c>
      <c r="O82" s="1014">
        <f>SUM(O81)</f>
        <v>142</v>
      </c>
      <c r="P82" s="1014">
        <f>SUM(P80)</f>
        <v>117</v>
      </c>
      <c r="Q82" s="1014">
        <f>SUM(Q81)</f>
        <v>53</v>
      </c>
      <c r="R82" s="1016">
        <f>SUM(R28)</f>
        <v>53</v>
      </c>
      <c r="S82" s="874"/>
      <c r="T82" s="988"/>
      <c r="V82" s="710">
        <f>SUM(M29)</f>
        <v>2769.5</v>
      </c>
      <c r="W82" s="640">
        <f>SUM(R45)</f>
        <v>2970</v>
      </c>
      <c r="X82" s="975">
        <f t="shared" si="31"/>
        <v>200.5</v>
      </c>
      <c r="Y82" s="1004">
        <f t="shared" si="37"/>
        <v>210.52500000000001</v>
      </c>
      <c r="Z82" s="1032">
        <f t="shared" si="36"/>
        <v>10.025000000000006</v>
      </c>
      <c r="AA82" s="975">
        <f t="shared" si="33"/>
        <v>572</v>
      </c>
      <c r="AB82" s="975">
        <f t="shared" si="34"/>
        <v>371.5</v>
      </c>
      <c r="AC82" s="977">
        <f t="shared" si="29"/>
        <v>1.8528678304239401</v>
      </c>
      <c r="AD82" s="975">
        <f t="shared" si="35"/>
        <v>361.47500000000002</v>
      </c>
    </row>
    <row r="83" spans="1:30" ht="15" customHeight="1" x14ac:dyDescent="0.2">
      <c r="A83" s="988" t="s">
        <v>522</v>
      </c>
      <c r="B83" s="1082">
        <f t="shared" si="30"/>
        <v>410</v>
      </c>
      <c r="C83" s="875"/>
      <c r="D83" s="875"/>
      <c r="E83" s="875"/>
      <c r="F83" s="1011"/>
      <c r="G83" s="1006"/>
      <c r="H83" s="982"/>
      <c r="I83" s="982"/>
      <c r="J83" s="982"/>
      <c r="K83" s="1012"/>
      <c r="L83" s="1013"/>
      <c r="M83" s="1015"/>
      <c r="N83" s="1015"/>
      <c r="O83" s="1014">
        <f>SUM(O82)</f>
        <v>142</v>
      </c>
      <c r="P83" s="1014">
        <f>SUM(P80)</f>
        <v>117</v>
      </c>
      <c r="Q83" s="1014">
        <f>SUM(Q81)</f>
        <v>53</v>
      </c>
      <c r="R83" s="1016">
        <f>SUM(R82)</f>
        <v>53</v>
      </c>
      <c r="S83" s="1017">
        <f>SUM(S28)</f>
        <v>45</v>
      </c>
      <c r="T83" s="988"/>
      <c r="V83" s="710">
        <f>SUM(N29)</f>
        <v>2976.5</v>
      </c>
      <c r="W83" s="640">
        <f>SUM(S45)</f>
        <v>3130</v>
      </c>
      <c r="X83" s="975">
        <f t="shared" si="31"/>
        <v>153.5</v>
      </c>
      <c r="Y83" s="1004">
        <f t="shared" si="37"/>
        <v>161.17500000000001</v>
      </c>
      <c r="Z83" s="1004">
        <f t="shared" si="36"/>
        <v>7.6750000000000114</v>
      </c>
      <c r="AA83" s="975">
        <f t="shared" si="33"/>
        <v>410</v>
      </c>
      <c r="AB83" s="975">
        <f t="shared" si="34"/>
        <v>256.5</v>
      </c>
      <c r="AC83" s="977">
        <f t="shared" si="29"/>
        <v>1.6710097719869708</v>
      </c>
      <c r="AD83" s="975">
        <f t="shared" si="35"/>
        <v>248.82499999999999</v>
      </c>
    </row>
    <row r="84" spans="1:30" ht="15" customHeight="1" x14ac:dyDescent="0.2">
      <c r="A84" s="1079" t="s">
        <v>523</v>
      </c>
      <c r="B84" s="1084">
        <f t="shared" si="30"/>
        <v>301</v>
      </c>
      <c r="C84" s="1020"/>
      <c r="D84" s="1020"/>
      <c r="E84" s="1020"/>
      <c r="F84" s="1021"/>
      <c r="G84" s="1022"/>
      <c r="H84" s="1023"/>
      <c r="I84" s="1023"/>
      <c r="J84" s="1023"/>
      <c r="K84" s="1024"/>
      <c r="L84" s="1025"/>
      <c r="M84" s="1026"/>
      <c r="N84" s="1026"/>
      <c r="O84" s="1026"/>
      <c r="P84" s="1027">
        <f>SUM(P80)</f>
        <v>117</v>
      </c>
      <c r="Q84" s="1027">
        <f>SUM(Q81)</f>
        <v>53</v>
      </c>
      <c r="R84" s="1028">
        <f>SUM(R82)</f>
        <v>53</v>
      </c>
      <c r="S84" s="1029">
        <f>SUM(S83)</f>
        <v>45</v>
      </c>
      <c r="T84" s="1030">
        <f>SUM(T28)</f>
        <v>33</v>
      </c>
      <c r="V84" s="1018">
        <f>SUM(O29)</f>
        <v>3118.5</v>
      </c>
      <c r="W84" s="1019">
        <f>SUM(T45)</f>
        <v>3290</v>
      </c>
      <c r="X84" s="1007">
        <f t="shared" si="31"/>
        <v>171.5</v>
      </c>
      <c r="Y84" s="1008">
        <f t="shared" si="37"/>
        <v>180.07500000000002</v>
      </c>
      <c r="Z84" s="1008">
        <f t="shared" si="36"/>
        <v>8.5750000000000171</v>
      </c>
      <c r="AA84" s="1007">
        <f t="shared" si="33"/>
        <v>301</v>
      </c>
      <c r="AB84" s="1007">
        <f t="shared" si="34"/>
        <v>129.5</v>
      </c>
      <c r="AC84" s="1009">
        <f t="shared" si="29"/>
        <v>0.75510204081632648</v>
      </c>
      <c r="AD84" s="1007">
        <f t="shared" si="35"/>
        <v>120.92499999999998</v>
      </c>
    </row>
    <row r="85" spans="1:30" ht="15" customHeight="1" x14ac:dyDescent="0.2">
      <c r="A85" s="874"/>
      <c r="B85" s="669"/>
      <c r="C85" s="669"/>
      <c r="D85" s="669"/>
      <c r="E85" s="669"/>
      <c r="F85" s="669"/>
      <c r="G85" s="669"/>
      <c r="H85" s="669"/>
      <c r="I85" s="669"/>
      <c r="J85" s="669"/>
      <c r="K85" s="875"/>
      <c r="L85" s="875"/>
      <c r="M85" s="875"/>
      <c r="N85" s="875"/>
      <c r="O85" s="875"/>
      <c r="P85" s="875"/>
      <c r="Q85" s="876"/>
      <c r="R85" s="876"/>
      <c r="S85" s="876"/>
      <c r="T85" s="876"/>
      <c r="U85" s="876"/>
      <c r="V85" s="876"/>
      <c r="W85" s="876"/>
      <c r="X85" s="876"/>
      <c r="Y85" s="876"/>
      <c r="Z85" s="874"/>
      <c r="AA85" s="874"/>
      <c r="AB85" s="971"/>
    </row>
    <row r="86" spans="1:30" x14ac:dyDescent="0.2">
      <c r="AB86" s="874"/>
    </row>
  </sheetData>
  <mergeCells count="5">
    <mergeCell ref="A1:T1"/>
    <mergeCell ref="V36:Z38"/>
    <mergeCell ref="F3:J3"/>
    <mergeCell ref="F33:J33"/>
    <mergeCell ref="X62:AD68"/>
  </mergeCells>
  <pageMargins left="0.31496062992125984" right="0.31496062992125984" top="0.74803149606299213" bottom="0.74803149606299213" header="0.31496062992125984" footer="0.31496062992125984"/>
  <pageSetup paperSize="8" fitToWidth="0" fitToHeight="0" orientation="landscape" r:id="rId1"/>
  <ignoredErrors>
    <ignoredError sqref="Y55:Y61 Y71:Y8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topLeftCell="A7" zoomScale="90" zoomScaleNormal="90" workbookViewId="0">
      <selection activeCell="B26" sqref="B26"/>
    </sheetView>
  </sheetViews>
  <sheetFormatPr defaultRowHeight="15" customHeight="1" x14ac:dyDescent="0.2"/>
  <cols>
    <col min="1" max="1" width="24.85546875" style="859" customWidth="1"/>
    <col min="2" max="2" width="6.7109375" style="668" customWidth="1"/>
    <col min="3" max="20" width="6.7109375" style="859" customWidth="1"/>
    <col min="21" max="21" width="3.28515625" style="859" customWidth="1"/>
    <col min="22" max="22" width="10.7109375" style="859" customWidth="1"/>
    <col min="23" max="23" width="10.28515625" style="859" customWidth="1"/>
    <col min="24" max="24" width="10.5703125" style="859" customWidth="1"/>
    <col min="25" max="25" width="12.85546875" style="859" customWidth="1"/>
    <col min="26" max="26" width="12" style="859" customWidth="1"/>
    <col min="27" max="27" width="10.5703125" style="859" customWidth="1"/>
    <col min="28" max="29" width="9.140625" style="859"/>
    <col min="30" max="30" width="15.140625" style="859" customWidth="1"/>
    <col min="31" max="16384" width="9.140625" style="859"/>
  </cols>
  <sheetData>
    <row r="1" spans="1:22" ht="15" customHeight="1" x14ac:dyDescent="0.2">
      <c r="A1" s="853"/>
      <c r="B1" s="854"/>
      <c r="C1" s="856"/>
      <c r="D1" s="857"/>
      <c r="E1" s="857"/>
      <c r="F1" s="1120" t="s">
        <v>426</v>
      </c>
      <c r="G1" s="1120"/>
      <c r="H1" s="1120"/>
      <c r="I1" s="1120"/>
      <c r="J1" s="1120"/>
      <c r="K1" s="854"/>
      <c r="L1" s="855"/>
      <c r="M1" s="854"/>
      <c r="N1" s="854"/>
      <c r="O1" s="854"/>
      <c r="P1" s="854"/>
      <c r="Q1" s="854"/>
      <c r="R1" s="858"/>
      <c r="S1" s="854"/>
      <c r="T1" s="855"/>
    </row>
    <row r="2" spans="1:22" ht="15" customHeight="1" x14ac:dyDescent="0.2">
      <c r="A2" s="860"/>
      <c r="B2" s="952" t="s">
        <v>498</v>
      </c>
      <c r="C2" s="624" t="s">
        <v>11</v>
      </c>
      <c r="D2" s="624" t="s">
        <v>12</v>
      </c>
      <c r="E2" s="856" t="s">
        <v>13</v>
      </c>
      <c r="F2" s="625" t="s">
        <v>14</v>
      </c>
      <c r="G2" s="626" t="s">
        <v>15</v>
      </c>
      <c r="H2" s="627" t="s">
        <v>16</v>
      </c>
      <c r="I2" s="628" t="s">
        <v>17</v>
      </c>
      <c r="J2" s="628" t="s">
        <v>18</v>
      </c>
      <c r="K2" s="629" t="s">
        <v>19</v>
      </c>
      <c r="L2" s="630" t="s">
        <v>20</v>
      </c>
      <c r="M2" s="629" t="s">
        <v>21</v>
      </c>
      <c r="N2" s="629" t="s">
        <v>22</v>
      </c>
      <c r="O2" s="629" t="s">
        <v>23</v>
      </c>
      <c r="P2" s="629" t="s">
        <v>24</v>
      </c>
      <c r="Q2" s="629" t="s">
        <v>25</v>
      </c>
      <c r="R2" s="631" t="s">
        <v>142</v>
      </c>
      <c r="S2" s="629" t="s">
        <v>143</v>
      </c>
      <c r="T2" s="630" t="s">
        <v>144</v>
      </c>
    </row>
    <row r="3" spans="1:22" ht="15" customHeight="1" x14ac:dyDescent="0.2">
      <c r="A3" s="632" t="s">
        <v>192</v>
      </c>
      <c r="B3" s="633">
        <f>SUM('Bath '!D4)</f>
        <v>5200.5</v>
      </c>
      <c r="C3" s="635">
        <f>SUM('Bath '!E4)</f>
        <v>101</v>
      </c>
      <c r="D3" s="635">
        <f>SUM('Bath '!F4)</f>
        <v>237</v>
      </c>
      <c r="E3" s="636">
        <f>SUM('Bath '!G4)</f>
        <v>179</v>
      </c>
      <c r="F3" s="637">
        <f>SUM('Bath '!H4)</f>
        <v>97</v>
      </c>
      <c r="G3" s="638">
        <f>SUM('Bath '!I4)</f>
        <v>314.5</v>
      </c>
      <c r="H3" s="639">
        <f>SUM('Bath '!J4)</f>
        <v>488.5</v>
      </c>
      <c r="I3" s="639">
        <f>SUM('Bath '!K4)</f>
        <v>505.5</v>
      </c>
      <c r="J3" s="639">
        <f>SUM('Bath '!L4)</f>
        <v>435</v>
      </c>
      <c r="K3" s="640">
        <f>SUM('Bath '!M4)</f>
        <v>272</v>
      </c>
      <c r="L3" s="641">
        <f>SUM('Bath '!N4)</f>
        <v>344</v>
      </c>
      <c r="M3" s="640">
        <f>SUM('Bath '!O4)</f>
        <v>500</v>
      </c>
      <c r="N3" s="640">
        <f>SUM('Bath '!P4)</f>
        <v>444</v>
      </c>
      <c r="O3" s="640">
        <f>SUM('Bath '!Q4)</f>
        <v>349</v>
      </c>
      <c r="P3" s="640">
        <f>SUM('Bath '!R4)</f>
        <v>294</v>
      </c>
      <c r="Q3" s="640">
        <f>SUM('Bath '!S4)</f>
        <v>170</v>
      </c>
      <c r="R3" s="642">
        <f>SUM('Bath '!T4)</f>
        <v>171</v>
      </c>
      <c r="S3" s="640">
        <f>SUM('Bath '!U4)</f>
        <v>151</v>
      </c>
      <c r="T3" s="694">
        <f>SUM('Bath '!V4)</f>
        <v>148</v>
      </c>
      <c r="U3" s="862"/>
      <c r="V3" s="862"/>
    </row>
    <row r="4" spans="1:22" s="863" customFormat="1" ht="15" customHeight="1" x14ac:dyDescent="0.2">
      <c r="A4" s="643" t="s">
        <v>193</v>
      </c>
      <c r="B4" s="644">
        <f>SUM('Bath '!D5)</f>
        <v>1976.5</v>
      </c>
      <c r="C4" s="645">
        <f>SUM('Bath '!E5)</f>
        <v>183</v>
      </c>
      <c r="D4" s="645">
        <f>SUM('Bath '!F5)</f>
        <v>92</v>
      </c>
      <c r="E4" s="645">
        <f>SUM('Bath '!G5)</f>
        <v>21</v>
      </c>
      <c r="F4" s="646">
        <f>SUM('Bath '!H5)</f>
        <v>55</v>
      </c>
      <c r="G4" s="647">
        <f>SUM('Bath '!I5)</f>
        <v>69.5</v>
      </c>
      <c r="H4" s="648">
        <f>SUM('Bath '!J5)</f>
        <v>225.5</v>
      </c>
      <c r="I4" s="648">
        <f>SUM('Bath '!K5)</f>
        <v>178.5</v>
      </c>
      <c r="J4" s="648">
        <f>SUM('Bath '!L5)</f>
        <v>144</v>
      </c>
      <c r="K4" s="649">
        <f>SUM('Bath '!M5)</f>
        <v>94</v>
      </c>
      <c r="L4" s="650">
        <f>SUM('Bath '!N5)</f>
        <v>136</v>
      </c>
      <c r="M4" s="649">
        <f>SUM('Bath '!O5)</f>
        <v>222</v>
      </c>
      <c r="N4" s="649">
        <f>SUM('Bath '!P5)</f>
        <v>188</v>
      </c>
      <c r="O4" s="649">
        <f>SUM('Bath '!Q5)</f>
        <v>127</v>
      </c>
      <c r="P4" s="649">
        <f>SUM('Bath '!R5)</f>
        <v>102</v>
      </c>
      <c r="Q4" s="649">
        <f>SUM('Bath '!S5)</f>
        <v>38</v>
      </c>
      <c r="R4" s="651">
        <f>SUM('Bath '!T5)</f>
        <v>38</v>
      </c>
      <c r="S4" s="649">
        <f>SUM('Bath '!U5)</f>
        <v>30</v>
      </c>
      <c r="T4" s="739">
        <f>SUM('Bath '!V5)</f>
        <v>33</v>
      </c>
      <c r="U4" s="862"/>
      <c r="V4" s="862"/>
    </row>
    <row r="5" spans="1:22" s="864" customFormat="1" ht="15" customHeight="1" x14ac:dyDescent="0.2">
      <c r="A5" s="652" t="s">
        <v>79</v>
      </c>
      <c r="B5" s="653">
        <f>SUM('Bath '!D6)</f>
        <v>7177</v>
      </c>
      <c r="C5" s="654">
        <f>SUM('Bath '!E6)</f>
        <v>284</v>
      </c>
      <c r="D5" s="654">
        <f>SUM('Bath '!F6)</f>
        <v>329</v>
      </c>
      <c r="E5" s="917">
        <f>SUM('Bath '!G6)</f>
        <v>200</v>
      </c>
      <c r="F5" s="655">
        <f>SUM('Bath '!H6)</f>
        <v>152</v>
      </c>
      <c r="G5" s="656">
        <f>SUM('Bath '!I6)</f>
        <v>384</v>
      </c>
      <c r="H5" s="657">
        <f>SUM('Bath '!J6)</f>
        <v>714</v>
      </c>
      <c r="I5" s="657">
        <f>SUM('Bath '!K6)</f>
        <v>684</v>
      </c>
      <c r="J5" s="657">
        <f>SUM('Bath '!L6)</f>
        <v>579</v>
      </c>
      <c r="K5" s="658">
        <f>SUM('Bath '!M6)</f>
        <v>366</v>
      </c>
      <c r="L5" s="659">
        <f>SUM('Bath '!N6)</f>
        <v>480</v>
      </c>
      <c r="M5" s="658">
        <f>SUM('Bath '!O6)</f>
        <v>722</v>
      </c>
      <c r="N5" s="658">
        <f>SUM('Bath '!P6)</f>
        <v>632</v>
      </c>
      <c r="O5" s="658">
        <f>SUM('Bath '!Q6)</f>
        <v>476</v>
      </c>
      <c r="P5" s="658">
        <f>SUM('Bath '!R6)</f>
        <v>396</v>
      </c>
      <c r="Q5" s="660">
        <f>SUM('Bath '!S6)</f>
        <v>208</v>
      </c>
      <c r="R5" s="661">
        <f>SUM('Bath '!T6)</f>
        <v>209</v>
      </c>
      <c r="S5" s="662">
        <f>SUM('Bath '!U6)</f>
        <v>181</v>
      </c>
      <c r="T5" s="659">
        <f>SUM('Bath '!V6)</f>
        <v>181</v>
      </c>
      <c r="U5" s="862"/>
      <c r="V5" s="862"/>
    </row>
    <row r="6" spans="1:22" ht="15" customHeight="1" x14ac:dyDescent="0.2">
      <c r="A6" s="652"/>
      <c r="B6" s="653"/>
      <c r="C6" s="663"/>
      <c r="D6" s="664"/>
      <c r="E6" s="664"/>
      <c r="F6" s="665"/>
      <c r="G6" s="666"/>
      <c r="H6" s="667"/>
      <c r="I6" s="667"/>
      <c r="J6" s="667"/>
      <c r="K6" s="668"/>
      <c r="L6" s="634"/>
      <c r="M6" s="668"/>
      <c r="N6" s="668"/>
      <c r="O6" s="668"/>
      <c r="P6" s="668"/>
      <c r="Q6" s="669"/>
      <c r="R6" s="670"/>
      <c r="S6" s="640"/>
      <c r="T6" s="697"/>
      <c r="U6" s="862"/>
      <c r="V6" s="862"/>
    </row>
    <row r="7" spans="1:22" ht="15" customHeight="1" x14ac:dyDescent="0.2">
      <c r="A7" s="632" t="s">
        <v>194</v>
      </c>
      <c r="B7" s="633">
        <f>SUM('Keynsham '!D4)</f>
        <v>1568</v>
      </c>
      <c r="C7" s="671">
        <f>SUM('Keynsham '!E4)</f>
        <v>25</v>
      </c>
      <c r="D7" s="671">
        <f>SUM('Keynsham '!F4)</f>
        <v>33</v>
      </c>
      <c r="E7" s="918">
        <f>SUM('Keynsham '!G4)</f>
        <v>31</v>
      </c>
      <c r="F7" s="672">
        <f>SUM('Keynsham '!H4)</f>
        <v>84</v>
      </c>
      <c r="G7" s="673">
        <f>SUM('Keynsham '!I4)</f>
        <v>103</v>
      </c>
      <c r="H7" s="674">
        <f>SUM('Keynsham '!J4)</f>
        <v>211</v>
      </c>
      <c r="I7" s="674">
        <f>SUM('Keynsham '!K4)</f>
        <v>226</v>
      </c>
      <c r="J7" s="674">
        <f>SUM('Keynsham '!L4)</f>
        <v>201</v>
      </c>
      <c r="K7" s="675">
        <f>SUM('Keynsham '!M4)</f>
        <v>135</v>
      </c>
      <c r="L7" s="676">
        <f>SUM('Keynsham '!N4)</f>
        <v>112</v>
      </c>
      <c r="M7" s="675">
        <f>SUM('Keynsham '!O4)</f>
        <v>71</v>
      </c>
      <c r="N7" s="675">
        <f>SUM('Keynsham '!P4)</f>
        <v>56</v>
      </c>
      <c r="O7" s="675">
        <f>SUM('Keynsham '!Q4)</f>
        <v>56</v>
      </c>
      <c r="P7" s="675">
        <f>SUM('Keynsham '!R4)</f>
        <v>56</v>
      </c>
      <c r="Q7" s="677">
        <f>SUM('Keynsham '!S4)</f>
        <v>56</v>
      </c>
      <c r="R7" s="678">
        <f>SUM('Keynsham '!T4)</f>
        <v>49</v>
      </c>
      <c r="S7" s="677">
        <f>SUM('Keynsham '!U4)</f>
        <v>49</v>
      </c>
      <c r="T7" s="740">
        <f>SUM('Keynsham '!V4)</f>
        <v>14</v>
      </c>
      <c r="U7" s="862"/>
      <c r="V7" s="862"/>
    </row>
    <row r="8" spans="1:22" s="863" customFormat="1" ht="15" customHeight="1" x14ac:dyDescent="0.2">
      <c r="A8" s="643" t="s">
        <v>195</v>
      </c>
      <c r="B8" s="644">
        <f>SUM('Keynsham '!D5)</f>
        <v>565</v>
      </c>
      <c r="C8" s="645">
        <f>SUM('Keynsham '!E5)</f>
        <v>0</v>
      </c>
      <c r="D8" s="645">
        <f>SUM('Keynsham '!F5)</f>
        <v>0</v>
      </c>
      <c r="E8" s="645">
        <f>SUM('Keynsham '!G5)</f>
        <v>4</v>
      </c>
      <c r="F8" s="679">
        <f>SUM('Keynsham '!H5)</f>
        <v>23</v>
      </c>
      <c r="G8" s="647">
        <f>SUM('Keynsham '!I5)</f>
        <v>50</v>
      </c>
      <c r="H8" s="680">
        <f>SUM('Keynsham '!J5)</f>
        <v>96</v>
      </c>
      <c r="I8" s="680">
        <f>SUM('Keynsham '!K5)</f>
        <v>105</v>
      </c>
      <c r="J8" s="680">
        <f>SUM('Keynsham '!L5)</f>
        <v>87</v>
      </c>
      <c r="K8" s="681">
        <f>SUM('Keynsham '!M5)</f>
        <v>45</v>
      </c>
      <c r="L8" s="650">
        <f>SUM('Keynsham '!N5)</f>
        <v>45</v>
      </c>
      <c r="M8" s="681">
        <f>SUM('Keynsham '!O5)</f>
        <v>20</v>
      </c>
      <c r="N8" s="681">
        <f>SUM('Keynsham '!P5)</f>
        <v>15</v>
      </c>
      <c r="O8" s="681">
        <f>SUM('Keynsham '!Q5)</f>
        <v>15</v>
      </c>
      <c r="P8" s="681">
        <f>SUM('Keynsham '!R5)</f>
        <v>15</v>
      </c>
      <c r="Q8" s="649">
        <f>SUM('Keynsham '!S5)</f>
        <v>15</v>
      </c>
      <c r="R8" s="651">
        <f>SUM('Keynsham '!T5)</f>
        <v>15</v>
      </c>
      <c r="S8" s="649">
        <f>SUM('Keynsham '!U5)</f>
        <v>15</v>
      </c>
      <c r="T8" s="739">
        <f>SUM('Keynsham '!V5)</f>
        <v>0</v>
      </c>
      <c r="U8" s="862"/>
      <c r="V8" s="862"/>
    </row>
    <row r="9" spans="1:22" s="864" customFormat="1" ht="15" customHeight="1" x14ac:dyDescent="0.2">
      <c r="A9" s="652" t="s">
        <v>80</v>
      </c>
      <c r="B9" s="653">
        <f>SUM('Keynsham '!D6)</f>
        <v>2133</v>
      </c>
      <c r="C9" s="654">
        <f>SUM('Keynsham '!E6)</f>
        <v>25</v>
      </c>
      <c r="D9" s="654">
        <f>SUM('Keynsham '!F6)</f>
        <v>33</v>
      </c>
      <c r="E9" s="917">
        <f>SUM('Keynsham '!G6)</f>
        <v>35</v>
      </c>
      <c r="F9" s="655">
        <f>SUM('Keynsham '!H6)</f>
        <v>107</v>
      </c>
      <c r="G9" s="656">
        <f>SUM('Keynsham '!I6)</f>
        <v>153</v>
      </c>
      <c r="H9" s="657">
        <f>SUM('Keynsham '!J6)</f>
        <v>307</v>
      </c>
      <c r="I9" s="657">
        <f>SUM('Keynsham '!K6)</f>
        <v>331</v>
      </c>
      <c r="J9" s="657">
        <f>SUM('Keynsham '!L6)</f>
        <v>288</v>
      </c>
      <c r="K9" s="658">
        <f>SUM('Keynsham '!M6)</f>
        <v>180</v>
      </c>
      <c r="L9" s="659">
        <f>SUM('Keynsham '!N6)</f>
        <v>157</v>
      </c>
      <c r="M9" s="658">
        <f>SUM('Keynsham '!O6)</f>
        <v>91</v>
      </c>
      <c r="N9" s="658">
        <f>SUM('Keynsham '!P6)</f>
        <v>71</v>
      </c>
      <c r="O9" s="658">
        <f>SUM('Keynsham '!Q6)</f>
        <v>71</v>
      </c>
      <c r="P9" s="658">
        <f>SUM('Keynsham '!R6)</f>
        <v>71</v>
      </c>
      <c r="Q9" s="660">
        <f>SUM('Keynsham '!S6)</f>
        <v>71</v>
      </c>
      <c r="R9" s="661">
        <f>SUM('Keynsham '!T6)</f>
        <v>64</v>
      </c>
      <c r="S9" s="662">
        <f>SUM('Keynsham '!U6)</f>
        <v>64</v>
      </c>
      <c r="T9" s="659">
        <f>SUM('Keynsham '!V6)</f>
        <v>14</v>
      </c>
      <c r="U9" s="862"/>
      <c r="V9" s="862"/>
    </row>
    <row r="10" spans="1:22" ht="15" customHeight="1" x14ac:dyDescent="0.2">
      <c r="A10" s="652"/>
      <c r="B10" s="653"/>
      <c r="C10" s="663"/>
      <c r="D10" s="664"/>
      <c r="E10" s="664"/>
      <c r="F10" s="665"/>
      <c r="G10" s="666"/>
      <c r="H10" s="667"/>
      <c r="I10" s="667"/>
      <c r="J10" s="667"/>
      <c r="K10" s="668"/>
      <c r="L10" s="634"/>
      <c r="M10" s="668"/>
      <c r="N10" s="668"/>
      <c r="O10" s="668"/>
      <c r="P10" s="668"/>
      <c r="Q10" s="669"/>
      <c r="R10" s="670"/>
      <c r="S10" s="640"/>
      <c r="T10" s="697"/>
      <c r="U10" s="862"/>
      <c r="V10" s="862"/>
    </row>
    <row r="11" spans="1:22" ht="15" customHeight="1" x14ac:dyDescent="0.2">
      <c r="A11" s="632" t="s">
        <v>204</v>
      </c>
      <c r="B11" s="633">
        <f>SUM('Somer Valley'!D5)</f>
        <v>1898</v>
      </c>
      <c r="C11" s="635">
        <f>SUM('Somer Valley'!E5)</f>
        <v>49</v>
      </c>
      <c r="D11" s="635">
        <f>SUM('Somer Valley'!F5)</f>
        <v>101</v>
      </c>
      <c r="E11" s="636">
        <f>SUM('Somer Valley'!G5)</f>
        <v>170</v>
      </c>
      <c r="F11" s="682">
        <f>SUM('Somer Valley'!H5)</f>
        <v>174</v>
      </c>
      <c r="G11" s="638">
        <f>SUM('Somer Valley'!I5)</f>
        <v>189</v>
      </c>
      <c r="H11" s="683">
        <f>SUM('Somer Valley'!J5)</f>
        <v>305</v>
      </c>
      <c r="I11" s="683">
        <f>SUM('Somer Valley'!K5)</f>
        <v>230</v>
      </c>
      <c r="J11" s="683">
        <f>SUM('Somer Valley'!L5)</f>
        <v>206</v>
      </c>
      <c r="K11" s="684">
        <f>SUM('Somer Valley'!M5)</f>
        <v>193</v>
      </c>
      <c r="L11" s="641">
        <f>SUM('Somer Valley'!N5)</f>
        <v>90</v>
      </c>
      <c r="M11" s="684">
        <f>SUM('Somer Valley'!O5)</f>
        <v>65</v>
      </c>
      <c r="N11" s="684">
        <f>SUM('Somer Valley'!P5)</f>
        <v>18</v>
      </c>
      <c r="O11" s="684">
        <f>SUM('Somer Valley'!Q5)</f>
        <v>18</v>
      </c>
      <c r="P11" s="684">
        <f>SUM('Somer Valley'!R5)</f>
        <v>18</v>
      </c>
      <c r="Q11" s="640">
        <f>SUM('Somer Valley'!S5)</f>
        <v>18</v>
      </c>
      <c r="R11" s="642">
        <f>SUM('Somer Valley'!T5)</f>
        <v>18</v>
      </c>
      <c r="S11" s="640">
        <f>SUM('Somer Valley'!U5)</f>
        <v>18</v>
      </c>
      <c r="T11" s="694">
        <f>SUM('Somer Valley'!V5)</f>
        <v>18</v>
      </c>
      <c r="U11" s="862"/>
      <c r="V11" s="862"/>
    </row>
    <row r="12" spans="1:22" s="863" customFormat="1" ht="15" customHeight="1" x14ac:dyDescent="0.2">
      <c r="A12" s="643" t="s">
        <v>205</v>
      </c>
      <c r="B12" s="644">
        <f>SUM('Somer Valley'!D6)</f>
        <v>623</v>
      </c>
      <c r="C12" s="645">
        <f>SUM('Somer Valley'!E6)</f>
        <v>41</v>
      </c>
      <c r="D12" s="645">
        <f>SUM('Somer Valley'!F6)</f>
        <v>45</v>
      </c>
      <c r="E12" s="645">
        <f>SUM('Somer Valley'!G6)</f>
        <v>69</v>
      </c>
      <c r="F12" s="679">
        <f>SUM('Somer Valley'!H6)</f>
        <v>69</v>
      </c>
      <c r="G12" s="647">
        <f>SUM('Somer Valley'!I6)</f>
        <v>98</v>
      </c>
      <c r="H12" s="680">
        <f>SUM('Somer Valley'!J6)</f>
        <v>79</v>
      </c>
      <c r="I12" s="680">
        <f>SUM('Somer Valley'!K6)</f>
        <v>67</v>
      </c>
      <c r="J12" s="680">
        <f>SUM('Somer Valley'!L6)</f>
        <v>70</v>
      </c>
      <c r="K12" s="681">
        <f>SUM('Somer Valley'!M6)</f>
        <v>60</v>
      </c>
      <c r="L12" s="650">
        <f>SUM('Somer Valley'!N6)</f>
        <v>17</v>
      </c>
      <c r="M12" s="681">
        <f>SUM('Somer Valley'!O6)</f>
        <v>8</v>
      </c>
      <c r="N12" s="681"/>
      <c r="O12" s="681"/>
      <c r="P12" s="681"/>
      <c r="Q12" s="649"/>
      <c r="R12" s="651"/>
      <c r="S12" s="649"/>
      <c r="T12" s="739"/>
      <c r="U12" s="862"/>
      <c r="V12" s="862"/>
    </row>
    <row r="13" spans="1:22" ht="15" customHeight="1" x14ac:dyDescent="0.2">
      <c r="A13" s="652" t="s">
        <v>107</v>
      </c>
      <c r="B13" s="653">
        <f>SUM('Somer Valley'!D7)</f>
        <v>2521</v>
      </c>
      <c r="C13" s="685">
        <f>SUM('Somer Valley'!E7)</f>
        <v>90</v>
      </c>
      <c r="D13" s="685">
        <f>SUM('Somer Valley'!F7)</f>
        <v>146</v>
      </c>
      <c r="E13" s="686">
        <f>SUM('Somer Valley'!G7)</f>
        <v>239</v>
      </c>
      <c r="F13" s="688">
        <f>SUM('Somer Valley'!H7)</f>
        <v>243</v>
      </c>
      <c r="G13" s="689">
        <f>SUM('Somer Valley'!I7)</f>
        <v>287</v>
      </c>
      <c r="H13" s="690">
        <f>SUM('Somer Valley'!J7)</f>
        <v>384</v>
      </c>
      <c r="I13" s="690">
        <f>SUM('Somer Valley'!K7)</f>
        <v>297</v>
      </c>
      <c r="J13" s="690">
        <f>SUM('Somer Valley'!L7)</f>
        <v>276</v>
      </c>
      <c r="K13" s="691">
        <f>SUM('Somer Valley'!M7)</f>
        <v>253</v>
      </c>
      <c r="L13" s="692">
        <f>SUM('Somer Valley'!N7)</f>
        <v>107</v>
      </c>
      <c r="M13" s="691">
        <f>SUM('Somer Valley'!O7)</f>
        <v>73</v>
      </c>
      <c r="N13" s="691">
        <f>SUM('Somer Valley'!P7)</f>
        <v>18</v>
      </c>
      <c r="O13" s="691">
        <f>SUM('Somer Valley'!Q7)</f>
        <v>18</v>
      </c>
      <c r="P13" s="691">
        <f>SUM('Somer Valley'!R7)</f>
        <v>18</v>
      </c>
      <c r="Q13" s="662">
        <f>SUM('Somer Valley'!S7)</f>
        <v>18</v>
      </c>
      <c r="R13" s="693">
        <f>SUM('Somer Valley'!T7)</f>
        <v>18</v>
      </c>
      <c r="S13" s="662">
        <f>SUM('Somer Valley'!U7)</f>
        <v>18</v>
      </c>
      <c r="T13" s="692">
        <f>SUM('Somer Valley'!V7)</f>
        <v>18</v>
      </c>
      <c r="U13" s="862"/>
      <c r="V13" s="862"/>
    </row>
    <row r="14" spans="1:22" ht="15" customHeight="1" x14ac:dyDescent="0.2">
      <c r="A14" s="652"/>
      <c r="B14" s="653"/>
      <c r="C14" s="663"/>
      <c r="D14" s="664"/>
      <c r="E14" s="664"/>
      <c r="F14" s="665"/>
      <c r="G14" s="666"/>
      <c r="H14" s="667"/>
      <c r="I14" s="667"/>
      <c r="J14" s="667"/>
      <c r="K14" s="668"/>
      <c r="L14" s="634"/>
      <c r="M14" s="668"/>
      <c r="N14" s="668"/>
      <c r="O14" s="668"/>
      <c r="P14" s="668"/>
      <c r="Q14" s="669"/>
      <c r="R14" s="670"/>
      <c r="S14" s="640"/>
      <c r="T14" s="697"/>
      <c r="U14" s="862"/>
      <c r="V14" s="862"/>
    </row>
    <row r="15" spans="1:22" ht="15" customHeight="1" x14ac:dyDescent="0.2">
      <c r="A15" s="632" t="s">
        <v>213</v>
      </c>
      <c r="B15" s="633">
        <f>SUM('Rural Areas'!D4)</f>
        <v>929.15</v>
      </c>
      <c r="C15" s="635">
        <f>SUM('Rural Areas'!E4)</f>
        <v>44</v>
      </c>
      <c r="D15" s="635">
        <f>SUM('Rural Areas'!F4)</f>
        <v>42</v>
      </c>
      <c r="E15" s="636">
        <f>SUM('Rural Areas'!G4)</f>
        <v>36</v>
      </c>
      <c r="F15" s="682">
        <f>SUM('Rural Areas'!H4)</f>
        <v>62</v>
      </c>
      <c r="G15" s="638">
        <f>SUM('Rural Areas'!I4)</f>
        <v>134</v>
      </c>
      <c r="H15" s="683">
        <f>SUM('Rural Areas'!J4)</f>
        <v>102</v>
      </c>
      <c r="I15" s="683">
        <f>SUM('Rural Areas'!K4)</f>
        <v>71</v>
      </c>
      <c r="J15" s="683">
        <f>SUM('Rural Areas'!L4)</f>
        <v>74</v>
      </c>
      <c r="K15" s="684">
        <f>SUM('Rural Areas'!M4)</f>
        <v>60</v>
      </c>
      <c r="L15" s="641">
        <f>SUM('Rural Areas'!N4)</f>
        <v>50</v>
      </c>
      <c r="M15" s="684">
        <f>SUM('Rural Areas'!O4)</f>
        <v>40</v>
      </c>
      <c r="N15" s="684">
        <f>SUM('Rural Areas'!P4)</f>
        <v>40</v>
      </c>
      <c r="O15" s="684">
        <f>SUM('Rural Areas'!Q4)</f>
        <v>29</v>
      </c>
      <c r="P15" s="684">
        <f>SUM('Rural Areas'!R4)</f>
        <v>29</v>
      </c>
      <c r="Q15" s="640">
        <f>SUM('Rural Areas'!S4)</f>
        <v>29</v>
      </c>
      <c r="R15" s="642">
        <f>SUM('Rural Areas'!T4)</f>
        <v>29</v>
      </c>
      <c r="S15" s="640">
        <f>SUM('Rural Areas'!U4)</f>
        <v>29</v>
      </c>
      <c r="T15" s="694">
        <f>SUM('Rural Areas'!V4)</f>
        <v>29</v>
      </c>
      <c r="U15" s="862"/>
      <c r="V15" s="862"/>
    </row>
    <row r="16" spans="1:22" s="863" customFormat="1" ht="15" customHeight="1" x14ac:dyDescent="0.2">
      <c r="A16" s="643" t="s">
        <v>214</v>
      </c>
      <c r="B16" s="644">
        <f>SUM('Rural Areas'!D5)</f>
        <v>194.85</v>
      </c>
      <c r="C16" s="645">
        <f>SUM('Rural Areas'!E5)</f>
        <v>20</v>
      </c>
      <c r="D16" s="645">
        <f>SUM('Rural Areas'!F5)</f>
        <v>0</v>
      </c>
      <c r="E16" s="645">
        <f>SUM('Rural Areas'!G5)</f>
        <v>0</v>
      </c>
      <c r="F16" s="679">
        <f>SUM('Rural Areas'!H5)</f>
        <v>13</v>
      </c>
      <c r="G16" s="647">
        <f>SUM('Rural Areas'!I5)</f>
        <v>65</v>
      </c>
      <c r="H16" s="680">
        <f>SUM('Rural Areas'!J5)</f>
        <v>40</v>
      </c>
      <c r="I16" s="680">
        <f>SUM('Rural Areas'!K5)</f>
        <v>16</v>
      </c>
      <c r="J16" s="680">
        <f>SUM('Rural Areas'!L5)</f>
        <v>20</v>
      </c>
      <c r="K16" s="681">
        <f>SUM('Rural Areas'!M5)</f>
        <v>9</v>
      </c>
      <c r="L16" s="650">
        <f>SUM('Rural Areas'!N5)</f>
        <v>4</v>
      </c>
      <c r="M16" s="681">
        <f>SUM('Rural Areas'!O5)</f>
        <v>4</v>
      </c>
      <c r="N16" s="681">
        <f>SUM('Rural Areas'!P5)</f>
        <v>4</v>
      </c>
      <c r="O16" s="681"/>
      <c r="P16" s="681"/>
      <c r="Q16" s="649"/>
      <c r="R16" s="651"/>
      <c r="S16" s="649"/>
      <c r="T16" s="739"/>
      <c r="U16" s="862"/>
      <c r="V16" s="862"/>
    </row>
    <row r="17" spans="1:22" ht="15" customHeight="1" x14ac:dyDescent="0.2">
      <c r="A17" s="652" t="s">
        <v>4</v>
      </c>
      <c r="B17" s="653">
        <f>SUM('Rural Areas'!D6)</f>
        <v>1124</v>
      </c>
      <c r="C17" s="685">
        <f>SUM(C15:C16)</f>
        <v>64</v>
      </c>
      <c r="D17" s="685">
        <f t="shared" ref="D17:T17" si="0">SUM(D15:D16)</f>
        <v>42</v>
      </c>
      <c r="E17" s="686">
        <f t="shared" si="0"/>
        <v>36</v>
      </c>
      <c r="F17" s="688">
        <f t="shared" si="0"/>
        <v>75</v>
      </c>
      <c r="G17" s="689">
        <f t="shared" si="0"/>
        <v>199</v>
      </c>
      <c r="H17" s="690">
        <f t="shared" si="0"/>
        <v>142</v>
      </c>
      <c r="I17" s="690">
        <f t="shared" si="0"/>
        <v>87</v>
      </c>
      <c r="J17" s="690">
        <f t="shared" si="0"/>
        <v>94</v>
      </c>
      <c r="K17" s="691">
        <f t="shared" si="0"/>
        <v>69</v>
      </c>
      <c r="L17" s="692">
        <f t="shared" si="0"/>
        <v>54</v>
      </c>
      <c r="M17" s="691">
        <f t="shared" si="0"/>
        <v>44</v>
      </c>
      <c r="N17" s="691">
        <f t="shared" si="0"/>
        <v>44</v>
      </c>
      <c r="O17" s="691">
        <f t="shared" si="0"/>
        <v>29</v>
      </c>
      <c r="P17" s="691">
        <f t="shared" si="0"/>
        <v>29</v>
      </c>
      <c r="Q17" s="662">
        <f t="shared" si="0"/>
        <v>29</v>
      </c>
      <c r="R17" s="693">
        <f t="shared" si="0"/>
        <v>29</v>
      </c>
      <c r="S17" s="662">
        <f t="shared" si="0"/>
        <v>29</v>
      </c>
      <c r="T17" s="692">
        <f t="shared" si="0"/>
        <v>29</v>
      </c>
      <c r="U17" s="862"/>
      <c r="V17" s="862"/>
    </row>
    <row r="18" spans="1:22" ht="15" customHeight="1" x14ac:dyDescent="0.2">
      <c r="A18" s="652"/>
      <c r="B18" s="653"/>
      <c r="C18" s="685"/>
      <c r="D18" s="636"/>
      <c r="E18" s="636"/>
      <c r="F18" s="682"/>
      <c r="G18" s="638"/>
      <c r="H18" s="683"/>
      <c r="I18" s="683"/>
      <c r="J18" s="683"/>
      <c r="K18" s="684"/>
      <c r="L18" s="641"/>
      <c r="M18" s="684"/>
      <c r="N18" s="684"/>
      <c r="O18" s="684"/>
      <c r="P18" s="684"/>
      <c r="Q18" s="640"/>
      <c r="R18" s="642"/>
      <c r="S18" s="640"/>
      <c r="T18" s="694"/>
      <c r="U18" s="862"/>
      <c r="V18" s="862"/>
    </row>
    <row r="19" spans="1:22" ht="15" customHeight="1" x14ac:dyDescent="0.2">
      <c r="A19" s="632" t="s">
        <v>270</v>
      </c>
      <c r="B19" s="633">
        <f>SUM('SE Bristol'!D10)</f>
        <v>140</v>
      </c>
      <c r="C19" s="635">
        <f>SUM('SE Bristol'!E4)</f>
        <v>0</v>
      </c>
      <c r="D19" s="635">
        <f>SUM('SE Bristol'!F4)</f>
        <v>0</v>
      </c>
      <c r="E19" s="636">
        <f>SUM('SE Bristol'!G4)</f>
        <v>0</v>
      </c>
      <c r="F19" s="682">
        <f>SUM('SE Bristol'!H9)</f>
        <v>0</v>
      </c>
      <c r="G19" s="638">
        <f>SUM('SE Bristol'!I4)</f>
        <v>0</v>
      </c>
      <c r="H19" s="683">
        <f>SUM('SE Bristol'!J4)</f>
        <v>35</v>
      </c>
      <c r="I19" s="683">
        <f>SUM('SE Bristol'!K4)</f>
        <v>35</v>
      </c>
      <c r="J19" s="683">
        <f>SUM('SE Bristol'!L4)</f>
        <v>35</v>
      </c>
      <c r="K19" s="684">
        <f>SUM('SE Bristol'!M4)</f>
        <v>35</v>
      </c>
      <c r="L19" s="641"/>
      <c r="M19" s="684"/>
      <c r="N19" s="684"/>
      <c r="O19" s="684"/>
      <c r="P19" s="684"/>
      <c r="Q19" s="640"/>
      <c r="R19" s="642"/>
      <c r="S19" s="640"/>
      <c r="T19" s="694"/>
      <c r="U19" s="862"/>
      <c r="V19" s="862"/>
    </row>
    <row r="20" spans="1:22" ht="15" customHeight="1" x14ac:dyDescent="0.2">
      <c r="A20" s="643" t="s">
        <v>271</v>
      </c>
      <c r="B20" s="644">
        <f>SUM('SE Bristol'!D5)</f>
        <v>60</v>
      </c>
      <c r="C20" s="645">
        <f>SUM('SE Bristol'!E5)</f>
        <v>0</v>
      </c>
      <c r="D20" s="645">
        <f>SUM('SE Bristol'!F5)</f>
        <v>0</v>
      </c>
      <c r="E20" s="645">
        <f>SUM('SE Bristol'!G5)</f>
        <v>0</v>
      </c>
      <c r="F20" s="679">
        <f>SUM('SE Bristol'!H5)</f>
        <v>0</v>
      </c>
      <c r="G20" s="647">
        <f>SUM('SE Bristol'!I5)</f>
        <v>0</v>
      </c>
      <c r="H20" s="680">
        <f>SUM('SE Bristol'!J5)</f>
        <v>15</v>
      </c>
      <c r="I20" s="680">
        <f>SUM('SE Bristol'!K5)</f>
        <v>15</v>
      </c>
      <c r="J20" s="680">
        <f>SUM('SE Bristol'!L5)</f>
        <v>15</v>
      </c>
      <c r="K20" s="681">
        <f>SUM('SE Bristol'!M5)</f>
        <v>15</v>
      </c>
      <c r="L20" s="641"/>
      <c r="M20" s="684"/>
      <c r="N20" s="684"/>
      <c r="O20" s="684"/>
      <c r="P20" s="684"/>
      <c r="Q20" s="640"/>
      <c r="R20" s="642"/>
      <c r="S20" s="640"/>
      <c r="T20" s="694"/>
      <c r="U20" s="862"/>
      <c r="V20" s="862"/>
    </row>
    <row r="21" spans="1:22" ht="15" customHeight="1" x14ac:dyDescent="0.2">
      <c r="A21" s="695" t="s">
        <v>272</v>
      </c>
      <c r="B21" s="653">
        <f>SUM('SE Bristol'!D6)</f>
        <v>200</v>
      </c>
      <c r="C21" s="685">
        <f>SUM(C19:C20)</f>
        <v>0</v>
      </c>
      <c r="D21" s="685">
        <f>SUM(D19:D20)</f>
        <v>0</v>
      </c>
      <c r="E21" s="686">
        <f t="shared" ref="E21:K21" si="1">SUM(E19:E20)</f>
        <v>0</v>
      </c>
      <c r="F21" s="688">
        <f t="shared" si="1"/>
        <v>0</v>
      </c>
      <c r="G21" s="718">
        <f t="shared" si="1"/>
        <v>0</v>
      </c>
      <c r="H21" s="690">
        <f t="shared" si="1"/>
        <v>50</v>
      </c>
      <c r="I21" s="690">
        <f t="shared" si="1"/>
        <v>50</v>
      </c>
      <c r="J21" s="690">
        <f t="shared" si="1"/>
        <v>50</v>
      </c>
      <c r="K21" s="691">
        <f t="shared" si="1"/>
        <v>50</v>
      </c>
      <c r="L21" s="641"/>
      <c r="M21" s="684"/>
      <c r="N21" s="684"/>
      <c r="O21" s="684"/>
      <c r="P21" s="684"/>
      <c r="Q21" s="640"/>
      <c r="R21" s="642"/>
      <c r="S21" s="640"/>
      <c r="T21" s="694"/>
      <c r="U21" s="862"/>
      <c r="V21" s="862"/>
    </row>
    <row r="22" spans="1:22" ht="15" customHeight="1" x14ac:dyDescent="0.2">
      <c r="A22" s="652"/>
      <c r="B22" s="653"/>
      <c r="C22" s="663"/>
      <c r="D22" s="664"/>
      <c r="E22" s="664"/>
      <c r="F22" s="665"/>
      <c r="G22" s="696"/>
      <c r="H22" s="667"/>
      <c r="I22" s="667"/>
      <c r="J22" s="667"/>
      <c r="K22" s="668"/>
      <c r="L22" s="697"/>
      <c r="M22" s="668"/>
      <c r="N22" s="668"/>
      <c r="O22" s="668"/>
      <c r="P22" s="668"/>
      <c r="Q22" s="669"/>
      <c r="R22" s="670"/>
      <c r="S22" s="640"/>
      <c r="T22" s="697"/>
      <c r="U22" s="862"/>
      <c r="V22" s="862"/>
    </row>
    <row r="23" spans="1:22" ht="15" customHeight="1" x14ac:dyDescent="0.2">
      <c r="A23" s="698" t="s">
        <v>154</v>
      </c>
      <c r="B23" s="700">
        <f>SUM(B3+B7+B11+B15+B19)</f>
        <v>9735.65</v>
      </c>
      <c r="C23" s="701">
        <f>SUM(C3+C7+C11+C15+C19)</f>
        <v>219</v>
      </c>
      <c r="D23" s="701">
        <f t="shared" ref="D23:T23" si="2">SUM(D3+D7+D11+D15+D19)</f>
        <v>413</v>
      </c>
      <c r="E23" s="701">
        <f t="shared" si="2"/>
        <v>416</v>
      </c>
      <c r="F23" s="703">
        <f t="shared" si="2"/>
        <v>417</v>
      </c>
      <c r="G23" s="704">
        <f t="shared" si="2"/>
        <v>740.5</v>
      </c>
      <c r="H23" s="705">
        <f t="shared" si="2"/>
        <v>1141.5</v>
      </c>
      <c r="I23" s="705">
        <f t="shared" si="2"/>
        <v>1067.5</v>
      </c>
      <c r="J23" s="705">
        <f t="shared" si="2"/>
        <v>951</v>
      </c>
      <c r="K23" s="706">
        <f t="shared" si="2"/>
        <v>695</v>
      </c>
      <c r="L23" s="707">
        <f t="shared" si="2"/>
        <v>596</v>
      </c>
      <c r="M23" s="706">
        <f t="shared" si="2"/>
        <v>676</v>
      </c>
      <c r="N23" s="706">
        <f t="shared" si="2"/>
        <v>558</v>
      </c>
      <c r="O23" s="706">
        <f t="shared" si="2"/>
        <v>452</v>
      </c>
      <c r="P23" s="706">
        <f t="shared" si="2"/>
        <v>397</v>
      </c>
      <c r="Q23" s="706">
        <f t="shared" si="2"/>
        <v>273</v>
      </c>
      <c r="R23" s="708">
        <f t="shared" si="2"/>
        <v>267</v>
      </c>
      <c r="S23" s="706">
        <f t="shared" si="2"/>
        <v>247</v>
      </c>
      <c r="T23" s="707">
        <f t="shared" si="2"/>
        <v>209</v>
      </c>
      <c r="U23" s="862"/>
      <c r="V23" s="862"/>
    </row>
    <row r="24" spans="1:22" ht="15" customHeight="1" x14ac:dyDescent="0.2">
      <c r="A24" s="709" t="s">
        <v>237</v>
      </c>
      <c r="B24" s="710"/>
      <c r="C24" s="635">
        <f>SUM(C23)</f>
        <v>219</v>
      </c>
      <c r="D24" s="635">
        <f>SUM(D23+C24)</f>
        <v>632</v>
      </c>
      <c r="E24" s="635">
        <f t="shared" ref="E24:T24" si="3">SUM(E23+D24)</f>
        <v>1048</v>
      </c>
      <c r="F24" s="637">
        <f t="shared" si="3"/>
        <v>1465</v>
      </c>
      <c r="G24" s="638">
        <f t="shared" si="3"/>
        <v>2205.5</v>
      </c>
      <c r="H24" s="639">
        <f t="shared" si="3"/>
        <v>3347</v>
      </c>
      <c r="I24" s="639">
        <f t="shared" si="3"/>
        <v>4414.5</v>
      </c>
      <c r="J24" s="639">
        <f t="shared" si="3"/>
        <v>5365.5</v>
      </c>
      <c r="K24" s="640">
        <f t="shared" si="3"/>
        <v>6060.5</v>
      </c>
      <c r="L24" s="641">
        <f t="shared" si="3"/>
        <v>6656.5</v>
      </c>
      <c r="M24" s="640">
        <f t="shared" si="3"/>
        <v>7332.5</v>
      </c>
      <c r="N24" s="640">
        <f t="shared" si="3"/>
        <v>7890.5</v>
      </c>
      <c r="O24" s="640">
        <f t="shared" si="3"/>
        <v>8342.5</v>
      </c>
      <c r="P24" s="640">
        <f t="shared" si="3"/>
        <v>8739.5</v>
      </c>
      <c r="Q24" s="640">
        <f t="shared" si="3"/>
        <v>9012.5</v>
      </c>
      <c r="R24" s="712">
        <f t="shared" si="3"/>
        <v>9279.5</v>
      </c>
      <c r="S24" s="640">
        <f t="shared" si="3"/>
        <v>9526.5</v>
      </c>
      <c r="T24" s="694">
        <f t="shared" si="3"/>
        <v>9735.5</v>
      </c>
      <c r="U24" s="862"/>
      <c r="V24" s="862"/>
    </row>
    <row r="25" spans="1:22" ht="15" customHeight="1" x14ac:dyDescent="0.2">
      <c r="A25" s="709"/>
      <c r="B25" s="710"/>
      <c r="C25" s="635"/>
      <c r="D25" s="635"/>
      <c r="E25" s="635"/>
      <c r="F25" s="637"/>
      <c r="G25" s="638"/>
      <c r="H25" s="639"/>
      <c r="I25" s="639"/>
      <c r="J25" s="639"/>
      <c r="K25" s="640"/>
      <c r="L25" s="641"/>
      <c r="M25" s="640"/>
      <c r="N25" s="640"/>
      <c r="O25" s="640"/>
      <c r="P25" s="640"/>
      <c r="Q25" s="640"/>
      <c r="R25" s="712"/>
      <c r="S25" s="640"/>
      <c r="T25" s="694"/>
      <c r="U25" s="862"/>
      <c r="V25" s="862"/>
    </row>
    <row r="26" spans="1:22" s="863" customFormat="1" ht="15" customHeight="1" x14ac:dyDescent="0.2">
      <c r="A26" s="643" t="s">
        <v>155</v>
      </c>
      <c r="B26" s="713">
        <f>SUM(B4+B8+B12+B16+B20)</f>
        <v>3419.35</v>
      </c>
      <c r="C26" s="635">
        <f>SUM(C4+C8+C12+C16+C20)</f>
        <v>244</v>
      </c>
      <c r="D26" s="635">
        <f t="shared" ref="D26:T26" si="4">SUM(D4+D8+D12+D16+D20)</f>
        <v>137</v>
      </c>
      <c r="E26" s="635">
        <f t="shared" si="4"/>
        <v>94</v>
      </c>
      <c r="F26" s="646">
        <f t="shared" si="4"/>
        <v>160</v>
      </c>
      <c r="G26" s="647">
        <f t="shared" si="4"/>
        <v>282.5</v>
      </c>
      <c r="H26" s="648">
        <f>SUM(H4+H8+H12+H16+H20)</f>
        <v>455.5</v>
      </c>
      <c r="I26" s="648">
        <f t="shared" si="4"/>
        <v>381.5</v>
      </c>
      <c r="J26" s="648">
        <f t="shared" si="4"/>
        <v>336</v>
      </c>
      <c r="K26" s="649">
        <f t="shared" si="4"/>
        <v>223</v>
      </c>
      <c r="L26" s="650">
        <f t="shared" si="4"/>
        <v>202</v>
      </c>
      <c r="M26" s="649">
        <f t="shared" si="4"/>
        <v>254</v>
      </c>
      <c r="N26" s="649">
        <f t="shared" si="4"/>
        <v>207</v>
      </c>
      <c r="O26" s="649">
        <f t="shared" si="4"/>
        <v>142</v>
      </c>
      <c r="P26" s="649">
        <f t="shared" si="4"/>
        <v>117</v>
      </c>
      <c r="Q26" s="649">
        <f t="shared" si="4"/>
        <v>53</v>
      </c>
      <c r="R26" s="651">
        <f t="shared" si="4"/>
        <v>53</v>
      </c>
      <c r="S26" s="649">
        <f t="shared" si="4"/>
        <v>45</v>
      </c>
      <c r="T26" s="739">
        <f t="shared" si="4"/>
        <v>33</v>
      </c>
      <c r="U26" s="862"/>
      <c r="V26" s="862"/>
    </row>
    <row r="27" spans="1:22" s="863" customFormat="1" ht="15" customHeight="1" x14ac:dyDescent="0.2">
      <c r="A27" s="714" t="s">
        <v>238</v>
      </c>
      <c r="B27" s="715"/>
      <c r="C27" s="635">
        <f>SUM(C26)</f>
        <v>244</v>
      </c>
      <c r="D27" s="635">
        <f>SUM(C27+D26)</f>
        <v>381</v>
      </c>
      <c r="E27" s="635">
        <f t="shared" ref="E27:T27" si="5">SUM(D27+E26)</f>
        <v>475</v>
      </c>
      <c r="F27" s="646">
        <f t="shared" si="5"/>
        <v>635</v>
      </c>
      <c r="G27" s="647">
        <f t="shared" si="5"/>
        <v>917.5</v>
      </c>
      <c r="H27" s="648">
        <f t="shared" si="5"/>
        <v>1373</v>
      </c>
      <c r="I27" s="648">
        <f t="shared" si="5"/>
        <v>1754.5</v>
      </c>
      <c r="J27" s="648">
        <f t="shared" si="5"/>
        <v>2090.5</v>
      </c>
      <c r="K27" s="649">
        <f t="shared" si="5"/>
        <v>2313.5</v>
      </c>
      <c r="L27" s="650">
        <f t="shared" si="5"/>
        <v>2515.5</v>
      </c>
      <c r="M27" s="649">
        <f t="shared" si="5"/>
        <v>2769.5</v>
      </c>
      <c r="N27" s="649">
        <f t="shared" si="5"/>
        <v>2976.5</v>
      </c>
      <c r="O27" s="649">
        <f t="shared" si="5"/>
        <v>3118.5</v>
      </c>
      <c r="P27" s="649">
        <f t="shared" si="5"/>
        <v>3235.5</v>
      </c>
      <c r="Q27" s="649">
        <f t="shared" si="5"/>
        <v>3288.5</v>
      </c>
      <c r="R27" s="716">
        <f t="shared" si="5"/>
        <v>3341.5</v>
      </c>
      <c r="S27" s="649">
        <f t="shared" si="5"/>
        <v>3386.5</v>
      </c>
      <c r="T27" s="739">
        <f t="shared" si="5"/>
        <v>3419.5</v>
      </c>
      <c r="U27" s="862"/>
      <c r="V27" s="862"/>
    </row>
    <row r="28" spans="1:22" s="863" customFormat="1" ht="15" customHeight="1" x14ac:dyDescent="0.2">
      <c r="A28" s="714"/>
      <c r="B28" s="715"/>
      <c r="C28" s="645"/>
      <c r="D28" s="645"/>
      <c r="E28" s="645"/>
      <c r="F28" s="646"/>
      <c r="G28" s="647"/>
      <c r="H28" s="648"/>
      <c r="I28" s="648"/>
      <c r="J28" s="648"/>
      <c r="K28" s="649"/>
      <c r="L28" s="650"/>
      <c r="M28" s="649"/>
      <c r="N28" s="649"/>
      <c r="O28" s="649"/>
      <c r="P28" s="649"/>
      <c r="Q28" s="649"/>
      <c r="R28" s="716"/>
      <c r="S28" s="649"/>
      <c r="T28" s="739"/>
      <c r="U28" s="862"/>
      <c r="V28" s="862"/>
    </row>
    <row r="29" spans="1:22" s="864" customFormat="1" ht="15" customHeight="1" x14ac:dyDescent="0.2">
      <c r="A29" s="652" t="s">
        <v>118</v>
      </c>
      <c r="B29" s="717">
        <f>SUM(B26+B23)</f>
        <v>13155</v>
      </c>
      <c r="C29" s="685">
        <f>SUM(C26+C23)</f>
        <v>463</v>
      </c>
      <c r="D29" s="685">
        <f>SUM(D23+D26)</f>
        <v>550</v>
      </c>
      <c r="E29" s="686">
        <f t="shared" ref="E29:T29" si="6">SUM(E23+E26)</f>
        <v>510</v>
      </c>
      <c r="F29" s="687">
        <f t="shared" si="6"/>
        <v>577</v>
      </c>
      <c r="G29" s="718">
        <f>SUM(G23+G26)</f>
        <v>1023</v>
      </c>
      <c r="H29" s="719">
        <f>SUM(H23+H26)</f>
        <v>1597</v>
      </c>
      <c r="I29" s="719">
        <f t="shared" si="6"/>
        <v>1449</v>
      </c>
      <c r="J29" s="719">
        <f t="shared" si="6"/>
        <v>1287</v>
      </c>
      <c r="K29" s="662">
        <f t="shared" si="6"/>
        <v>918</v>
      </c>
      <c r="L29" s="720">
        <f t="shared" si="6"/>
        <v>798</v>
      </c>
      <c r="M29" s="662">
        <f t="shared" si="6"/>
        <v>930</v>
      </c>
      <c r="N29" s="662">
        <f t="shared" si="6"/>
        <v>765</v>
      </c>
      <c r="O29" s="662">
        <f t="shared" si="6"/>
        <v>594</v>
      </c>
      <c r="P29" s="662">
        <f t="shared" si="6"/>
        <v>514</v>
      </c>
      <c r="Q29" s="662">
        <f t="shared" si="6"/>
        <v>326</v>
      </c>
      <c r="R29" s="693">
        <f t="shared" si="6"/>
        <v>320</v>
      </c>
      <c r="S29" s="662">
        <f t="shared" si="6"/>
        <v>292</v>
      </c>
      <c r="T29" s="692">
        <f t="shared" si="6"/>
        <v>242</v>
      </c>
      <c r="U29" s="862"/>
      <c r="V29" s="862"/>
    </row>
    <row r="30" spans="1:22" ht="15" customHeight="1" x14ac:dyDescent="0.2">
      <c r="A30" s="721" t="s">
        <v>26</v>
      </c>
      <c r="B30" s="722"/>
      <c r="C30" s="865">
        <f>SUM(C29)</f>
        <v>463</v>
      </c>
      <c r="D30" s="865">
        <f>SUM(C30+D29)</f>
        <v>1013</v>
      </c>
      <c r="E30" s="869">
        <f t="shared" ref="E30:T30" si="7">SUM(D30+E29)</f>
        <v>1523</v>
      </c>
      <c r="F30" s="866">
        <f t="shared" si="7"/>
        <v>2100</v>
      </c>
      <c r="G30" s="866">
        <f t="shared" si="7"/>
        <v>3123</v>
      </c>
      <c r="H30" s="867">
        <f t="shared" si="7"/>
        <v>4720</v>
      </c>
      <c r="I30" s="868">
        <f t="shared" si="7"/>
        <v>6169</v>
      </c>
      <c r="J30" s="868">
        <f t="shared" si="7"/>
        <v>7456</v>
      </c>
      <c r="K30" s="869">
        <f t="shared" si="7"/>
        <v>8374</v>
      </c>
      <c r="L30" s="870">
        <f t="shared" si="7"/>
        <v>9172</v>
      </c>
      <c r="M30" s="869">
        <f t="shared" si="7"/>
        <v>10102</v>
      </c>
      <c r="N30" s="869">
        <f t="shared" si="7"/>
        <v>10867</v>
      </c>
      <c r="O30" s="869">
        <f t="shared" si="7"/>
        <v>11461</v>
      </c>
      <c r="P30" s="869">
        <f t="shared" si="7"/>
        <v>11975</v>
      </c>
      <c r="Q30" s="869">
        <f t="shared" si="7"/>
        <v>12301</v>
      </c>
      <c r="R30" s="871">
        <f t="shared" si="7"/>
        <v>12621</v>
      </c>
      <c r="S30" s="872">
        <f t="shared" si="7"/>
        <v>12913</v>
      </c>
      <c r="T30" s="873">
        <f t="shared" si="7"/>
        <v>13155</v>
      </c>
      <c r="U30" s="862"/>
      <c r="V30" s="862"/>
    </row>
    <row r="31" spans="1:22" s="874" customFormat="1" ht="15" customHeight="1" x14ac:dyDescent="0.2">
      <c r="A31" s="1081" t="s">
        <v>496</v>
      </c>
      <c r="B31" s="861"/>
      <c r="C31" s="857"/>
      <c r="D31" s="857"/>
      <c r="E31" s="857"/>
      <c r="F31" s="1121">
        <f>SUM(F29:J29)</f>
        <v>5933</v>
      </c>
      <c r="G31" s="1121"/>
      <c r="H31" s="1121"/>
      <c r="I31" s="1121"/>
      <c r="J31" s="1121"/>
      <c r="K31" s="953"/>
      <c r="L31" s="953"/>
      <c r="M31" s="956"/>
      <c r="N31" s="953"/>
      <c r="O31" s="953"/>
      <c r="P31" s="953"/>
      <c r="Q31" s="957"/>
      <c r="R31" s="954"/>
      <c r="S31" s="954"/>
      <c r="T31" s="955"/>
    </row>
    <row r="32" spans="1:22" s="986" customFormat="1" ht="15" customHeight="1" x14ac:dyDescent="0.2">
      <c r="A32" s="963"/>
      <c r="B32" s="1066"/>
      <c r="C32" s="963"/>
      <c r="D32" s="963"/>
      <c r="E32" s="963"/>
      <c r="F32" s="1067"/>
      <c r="G32" s="1067"/>
      <c r="H32" s="1067"/>
      <c r="I32" s="1067"/>
      <c r="J32" s="1067"/>
      <c r="K32" s="963"/>
      <c r="L32" s="963"/>
      <c r="M32" s="963"/>
      <c r="N32" s="963"/>
      <c r="O32" s="963"/>
      <c r="P32" s="963"/>
      <c r="Q32" s="963"/>
      <c r="R32" s="1068"/>
      <c r="S32" s="1068"/>
      <c r="T32" s="1068"/>
    </row>
    <row r="33" spans="1:30" ht="15" customHeight="1" x14ac:dyDescent="0.2">
      <c r="A33" s="860"/>
      <c r="B33" s="952" t="s">
        <v>498</v>
      </c>
      <c r="C33" s="624" t="s">
        <v>11</v>
      </c>
      <c r="D33" s="624" t="s">
        <v>12</v>
      </c>
      <c r="E33" s="856" t="s">
        <v>13</v>
      </c>
      <c r="F33" s="625" t="s">
        <v>14</v>
      </c>
      <c r="G33" s="626" t="s">
        <v>15</v>
      </c>
      <c r="H33" s="627" t="s">
        <v>16</v>
      </c>
      <c r="I33" s="628" t="s">
        <v>17</v>
      </c>
      <c r="J33" s="628" t="s">
        <v>18</v>
      </c>
      <c r="K33" s="629" t="s">
        <v>19</v>
      </c>
      <c r="L33" s="630" t="s">
        <v>20</v>
      </c>
      <c r="M33" s="629" t="s">
        <v>21</v>
      </c>
      <c r="N33" s="629" t="s">
        <v>22</v>
      </c>
      <c r="O33" s="629" t="s">
        <v>23</v>
      </c>
      <c r="P33" s="629" t="s">
        <v>24</v>
      </c>
      <c r="Q33" s="629" t="s">
        <v>25</v>
      </c>
      <c r="R33" s="631" t="s">
        <v>142</v>
      </c>
      <c r="S33" s="629" t="s">
        <v>143</v>
      </c>
      <c r="T33" s="630" t="s">
        <v>144</v>
      </c>
    </row>
    <row r="34" spans="1:30" ht="15" customHeight="1" x14ac:dyDescent="0.2">
      <c r="A34" s="1062" t="s">
        <v>528</v>
      </c>
      <c r="B34" s="1063">
        <v>6075</v>
      </c>
      <c r="C34" s="701">
        <v>338</v>
      </c>
      <c r="D34" s="701">
        <v>338</v>
      </c>
      <c r="E34" s="702">
        <v>338</v>
      </c>
      <c r="F34" s="703">
        <v>338</v>
      </c>
      <c r="G34" s="704">
        <v>338</v>
      </c>
      <c r="H34" s="703">
        <v>338</v>
      </c>
      <c r="I34" s="705">
        <v>338</v>
      </c>
      <c r="J34" s="705">
        <v>338</v>
      </c>
      <c r="K34" s="702">
        <v>338</v>
      </c>
      <c r="L34" s="1064">
        <v>338</v>
      </c>
      <c r="M34" s="1065">
        <v>338</v>
      </c>
      <c r="N34" s="702">
        <v>338</v>
      </c>
      <c r="O34" s="702">
        <v>338</v>
      </c>
      <c r="P34" s="702">
        <v>338</v>
      </c>
      <c r="Q34" s="1064">
        <v>338</v>
      </c>
      <c r="R34" s="706">
        <v>338</v>
      </c>
      <c r="S34" s="706">
        <v>338</v>
      </c>
      <c r="T34" s="707">
        <v>338</v>
      </c>
      <c r="U34" s="1061"/>
      <c r="V34" s="1119" t="s">
        <v>545</v>
      </c>
      <c r="W34" s="1119"/>
      <c r="X34" s="1119"/>
      <c r="Y34" s="1119"/>
      <c r="Z34" s="1119"/>
      <c r="AC34" s="862"/>
      <c r="AD34" s="862"/>
    </row>
    <row r="35" spans="1:30" ht="15" customHeight="1" x14ac:dyDescent="0.2">
      <c r="A35" s="1037" t="s">
        <v>529</v>
      </c>
      <c r="B35" s="1038">
        <f>SUM(C35:T35)</f>
        <v>757</v>
      </c>
      <c r="C35" s="635">
        <v>42</v>
      </c>
      <c r="D35" s="635">
        <v>42</v>
      </c>
      <c r="E35" s="636">
        <v>42</v>
      </c>
      <c r="F35" s="637">
        <v>42</v>
      </c>
      <c r="G35" s="638">
        <v>42</v>
      </c>
      <c r="H35" s="637">
        <v>42</v>
      </c>
      <c r="I35" s="639">
        <v>42</v>
      </c>
      <c r="J35" s="639">
        <v>42</v>
      </c>
      <c r="K35" s="636">
        <v>42</v>
      </c>
      <c r="L35" s="1039">
        <v>42</v>
      </c>
      <c r="M35" s="1040">
        <v>42</v>
      </c>
      <c r="N35" s="636">
        <v>42</v>
      </c>
      <c r="O35" s="636">
        <v>42</v>
      </c>
      <c r="P35" s="636">
        <v>42</v>
      </c>
      <c r="Q35" s="1039">
        <v>42</v>
      </c>
      <c r="R35" s="640">
        <v>42</v>
      </c>
      <c r="S35" s="640">
        <v>42</v>
      </c>
      <c r="T35" s="641">
        <v>43</v>
      </c>
      <c r="V35" s="1119"/>
      <c r="W35" s="1119"/>
      <c r="X35" s="1119"/>
      <c r="Y35" s="1119"/>
      <c r="Z35" s="1119"/>
      <c r="AC35" s="862"/>
      <c r="AD35" s="862"/>
    </row>
    <row r="36" spans="1:30" ht="15" customHeight="1" x14ac:dyDescent="0.2">
      <c r="A36" s="1033" t="s">
        <v>530</v>
      </c>
      <c r="B36" s="1034">
        <f>SUM(C36:T36)</f>
        <v>6841</v>
      </c>
      <c r="C36" s="685">
        <f t="shared" ref="C36:T36" si="8">SUM(C34:C35)</f>
        <v>380</v>
      </c>
      <c r="D36" s="685">
        <f t="shared" si="8"/>
        <v>380</v>
      </c>
      <c r="E36" s="686">
        <f t="shared" si="8"/>
        <v>380</v>
      </c>
      <c r="F36" s="687">
        <f t="shared" si="8"/>
        <v>380</v>
      </c>
      <c r="G36" s="718">
        <f t="shared" si="8"/>
        <v>380</v>
      </c>
      <c r="H36" s="687">
        <f t="shared" si="8"/>
        <v>380</v>
      </c>
      <c r="I36" s="719">
        <f t="shared" si="8"/>
        <v>380</v>
      </c>
      <c r="J36" s="719">
        <f t="shared" si="8"/>
        <v>380</v>
      </c>
      <c r="K36" s="686">
        <f t="shared" si="8"/>
        <v>380</v>
      </c>
      <c r="L36" s="1035">
        <f t="shared" si="8"/>
        <v>380</v>
      </c>
      <c r="M36" s="1036">
        <f t="shared" si="8"/>
        <v>380</v>
      </c>
      <c r="N36" s="686">
        <f t="shared" si="8"/>
        <v>380</v>
      </c>
      <c r="O36" s="686">
        <f t="shared" si="8"/>
        <v>380</v>
      </c>
      <c r="P36" s="686">
        <f t="shared" si="8"/>
        <v>380</v>
      </c>
      <c r="Q36" s="1035">
        <f t="shared" si="8"/>
        <v>380</v>
      </c>
      <c r="R36" s="662">
        <f t="shared" si="8"/>
        <v>380</v>
      </c>
      <c r="S36" s="662">
        <f t="shared" si="8"/>
        <v>380</v>
      </c>
      <c r="T36" s="720">
        <f t="shared" si="8"/>
        <v>381</v>
      </c>
      <c r="V36" s="1119"/>
      <c r="W36" s="1119"/>
      <c r="X36" s="1119"/>
      <c r="Y36" s="1119"/>
      <c r="Z36" s="1119"/>
      <c r="AC36" s="862"/>
      <c r="AD36" s="862"/>
    </row>
    <row r="37" spans="1:30" ht="15" customHeight="1" x14ac:dyDescent="0.2">
      <c r="A37" s="1033" t="s">
        <v>531</v>
      </c>
      <c r="B37" s="1034"/>
      <c r="C37" s="685">
        <f>SUM(C36)</f>
        <v>380</v>
      </c>
      <c r="D37" s="685">
        <f>SUM(D36+C37)</f>
        <v>760</v>
      </c>
      <c r="E37" s="686">
        <f t="shared" ref="E37:T37" si="9">SUM(E36+D37)</f>
        <v>1140</v>
      </c>
      <c r="F37" s="687">
        <f t="shared" si="9"/>
        <v>1520</v>
      </c>
      <c r="G37" s="718">
        <f t="shared" si="9"/>
        <v>1900</v>
      </c>
      <c r="H37" s="687">
        <f t="shared" si="9"/>
        <v>2280</v>
      </c>
      <c r="I37" s="719">
        <f t="shared" si="9"/>
        <v>2660</v>
      </c>
      <c r="J37" s="719">
        <f t="shared" si="9"/>
        <v>3040</v>
      </c>
      <c r="K37" s="686">
        <f t="shared" si="9"/>
        <v>3420</v>
      </c>
      <c r="L37" s="1035">
        <f t="shared" si="9"/>
        <v>3800</v>
      </c>
      <c r="M37" s="1036">
        <f t="shared" si="9"/>
        <v>4180</v>
      </c>
      <c r="N37" s="686">
        <f t="shared" si="9"/>
        <v>4560</v>
      </c>
      <c r="O37" s="686">
        <f t="shared" si="9"/>
        <v>4940</v>
      </c>
      <c r="P37" s="686">
        <f t="shared" si="9"/>
        <v>5320</v>
      </c>
      <c r="Q37" s="1035">
        <f t="shared" si="9"/>
        <v>5700</v>
      </c>
      <c r="R37" s="662">
        <f t="shared" si="9"/>
        <v>6080</v>
      </c>
      <c r="S37" s="662">
        <f t="shared" si="9"/>
        <v>6460</v>
      </c>
      <c r="T37" s="720">
        <f t="shared" si="9"/>
        <v>6841</v>
      </c>
      <c r="W37" s="862"/>
      <c r="AC37" s="862"/>
      <c r="AD37" s="862"/>
    </row>
    <row r="38" spans="1:30" ht="15" customHeight="1" x14ac:dyDescent="0.2">
      <c r="A38" s="1037" t="s">
        <v>532</v>
      </c>
      <c r="B38" s="1034"/>
      <c r="C38" s="635">
        <f t="shared" ref="C38:T38" si="10">SUM(C24-C37)</f>
        <v>-161</v>
      </c>
      <c r="D38" s="635">
        <f t="shared" si="10"/>
        <v>-128</v>
      </c>
      <c r="E38" s="636">
        <f t="shared" si="10"/>
        <v>-92</v>
      </c>
      <c r="F38" s="637">
        <f t="shared" si="10"/>
        <v>-55</v>
      </c>
      <c r="G38" s="638">
        <f t="shared" si="10"/>
        <v>305.5</v>
      </c>
      <c r="H38" s="637">
        <f t="shared" si="10"/>
        <v>1067</v>
      </c>
      <c r="I38" s="639">
        <f t="shared" si="10"/>
        <v>1754.5</v>
      </c>
      <c r="J38" s="639">
        <f t="shared" si="10"/>
        <v>2325.5</v>
      </c>
      <c r="K38" s="636">
        <f t="shared" si="10"/>
        <v>2640.5</v>
      </c>
      <c r="L38" s="1039">
        <f t="shared" si="10"/>
        <v>2856.5</v>
      </c>
      <c r="M38" s="1040">
        <f t="shared" si="10"/>
        <v>3152.5</v>
      </c>
      <c r="N38" s="636">
        <f t="shared" si="10"/>
        <v>3330.5</v>
      </c>
      <c r="O38" s="636">
        <f t="shared" si="10"/>
        <v>3402.5</v>
      </c>
      <c r="P38" s="636">
        <f t="shared" si="10"/>
        <v>3419.5</v>
      </c>
      <c r="Q38" s="1039">
        <f t="shared" si="10"/>
        <v>3312.5</v>
      </c>
      <c r="R38" s="640">
        <f t="shared" si="10"/>
        <v>3199.5</v>
      </c>
      <c r="S38" s="640">
        <f t="shared" si="10"/>
        <v>3066.5</v>
      </c>
      <c r="T38" s="641">
        <f t="shared" si="10"/>
        <v>2894.5</v>
      </c>
      <c r="AC38" s="862"/>
      <c r="AD38" s="862"/>
    </row>
    <row r="39" spans="1:30" ht="15" customHeight="1" x14ac:dyDescent="0.2">
      <c r="A39" s="1033"/>
      <c r="B39" s="1034"/>
      <c r="C39" s="685"/>
      <c r="D39" s="685"/>
      <c r="E39" s="686"/>
      <c r="F39" s="687"/>
      <c r="G39" s="718"/>
      <c r="H39" s="687"/>
      <c r="I39" s="719"/>
      <c r="J39" s="719"/>
      <c r="K39" s="686"/>
      <c r="L39" s="1035"/>
      <c r="M39" s="1036"/>
      <c r="N39" s="686"/>
      <c r="O39" s="686"/>
      <c r="P39" s="686"/>
      <c r="Q39" s="1035"/>
      <c r="R39" s="662"/>
      <c r="S39" s="662"/>
      <c r="T39" s="720"/>
      <c r="AC39" s="862"/>
      <c r="AD39" s="862"/>
    </row>
    <row r="40" spans="1:30" ht="15" customHeight="1" x14ac:dyDescent="0.2">
      <c r="A40" s="1041" t="s">
        <v>533</v>
      </c>
      <c r="B40" s="1042">
        <v>2880</v>
      </c>
      <c r="C40" s="635">
        <v>160</v>
      </c>
      <c r="D40" s="635">
        <v>160</v>
      </c>
      <c r="E40" s="645">
        <v>160</v>
      </c>
      <c r="F40" s="646">
        <v>160</v>
      </c>
      <c r="G40" s="647">
        <v>160</v>
      </c>
      <c r="H40" s="646">
        <v>160</v>
      </c>
      <c r="I40" s="648">
        <v>160</v>
      </c>
      <c r="J40" s="648">
        <v>160</v>
      </c>
      <c r="K40" s="645">
        <v>160</v>
      </c>
      <c r="L40" s="1043">
        <v>160</v>
      </c>
      <c r="M40" s="1044">
        <v>160</v>
      </c>
      <c r="N40" s="645">
        <v>160</v>
      </c>
      <c r="O40" s="645">
        <v>160</v>
      </c>
      <c r="P40" s="645">
        <v>160</v>
      </c>
      <c r="Q40" s="1043">
        <v>160</v>
      </c>
      <c r="R40" s="649">
        <v>160</v>
      </c>
      <c r="S40" s="649">
        <v>160</v>
      </c>
      <c r="T40" s="650">
        <v>160</v>
      </c>
      <c r="U40" s="862"/>
      <c r="V40" s="862"/>
      <c r="W40" s="1100"/>
      <c r="AC40" s="862"/>
      <c r="AD40" s="862"/>
    </row>
    <row r="41" spans="1:30" ht="15" customHeight="1" x14ac:dyDescent="0.2">
      <c r="A41" s="1041" t="s">
        <v>534</v>
      </c>
      <c r="B41" s="1042">
        <f>SUM(C41:T41)</f>
        <v>410</v>
      </c>
      <c r="C41" s="635">
        <v>23</v>
      </c>
      <c r="D41" s="635">
        <v>23</v>
      </c>
      <c r="E41" s="635">
        <v>23</v>
      </c>
      <c r="F41" s="639">
        <v>23</v>
      </c>
      <c r="G41" s="1047">
        <v>23</v>
      </c>
      <c r="H41" s="639">
        <v>23</v>
      </c>
      <c r="I41" s="639">
        <v>23</v>
      </c>
      <c r="J41" s="639">
        <v>23</v>
      </c>
      <c r="K41" s="636">
        <v>23</v>
      </c>
      <c r="L41" s="636">
        <v>23</v>
      </c>
      <c r="M41" s="636">
        <v>23</v>
      </c>
      <c r="N41" s="636">
        <v>23</v>
      </c>
      <c r="O41" s="636">
        <v>23</v>
      </c>
      <c r="P41" s="636">
        <v>23</v>
      </c>
      <c r="Q41" s="636">
        <v>22</v>
      </c>
      <c r="R41" s="1040">
        <v>22</v>
      </c>
      <c r="S41" s="636">
        <v>22</v>
      </c>
      <c r="T41" s="1039">
        <v>22</v>
      </c>
      <c r="U41" s="862"/>
      <c r="V41" s="862"/>
      <c r="AC41" s="862"/>
      <c r="AD41" s="862"/>
    </row>
    <row r="42" spans="1:30" ht="15" customHeight="1" x14ac:dyDescent="0.2">
      <c r="A42" s="1033" t="s">
        <v>535</v>
      </c>
      <c r="B42" s="1034">
        <f>SUM(B40:B41)</f>
        <v>3290</v>
      </c>
      <c r="C42" s="685">
        <f>SUM(C40:C41)</f>
        <v>183</v>
      </c>
      <c r="D42" s="685">
        <f t="shared" ref="D42:T42" si="11">SUM(D40:D41)</f>
        <v>183</v>
      </c>
      <c r="E42" s="685">
        <f t="shared" si="11"/>
        <v>183</v>
      </c>
      <c r="F42" s="719">
        <f t="shared" si="11"/>
        <v>183</v>
      </c>
      <c r="G42" s="719">
        <f t="shared" si="11"/>
        <v>183</v>
      </c>
      <c r="H42" s="1045">
        <f t="shared" si="11"/>
        <v>183</v>
      </c>
      <c r="I42" s="719">
        <f t="shared" si="11"/>
        <v>183</v>
      </c>
      <c r="J42" s="719">
        <f t="shared" si="11"/>
        <v>183</v>
      </c>
      <c r="K42" s="686">
        <f t="shared" si="11"/>
        <v>183</v>
      </c>
      <c r="L42" s="1035">
        <f t="shared" si="11"/>
        <v>183</v>
      </c>
      <c r="M42" s="686">
        <f t="shared" si="11"/>
        <v>183</v>
      </c>
      <c r="N42" s="686">
        <f t="shared" si="11"/>
        <v>183</v>
      </c>
      <c r="O42" s="686">
        <f t="shared" si="11"/>
        <v>183</v>
      </c>
      <c r="P42" s="686">
        <f t="shared" si="11"/>
        <v>183</v>
      </c>
      <c r="Q42" s="1035">
        <f t="shared" si="11"/>
        <v>182</v>
      </c>
      <c r="R42" s="686">
        <f t="shared" si="11"/>
        <v>182</v>
      </c>
      <c r="S42" s="686">
        <f t="shared" si="11"/>
        <v>182</v>
      </c>
      <c r="T42" s="1035">
        <f t="shared" si="11"/>
        <v>182</v>
      </c>
      <c r="U42" s="862"/>
      <c r="V42" s="862"/>
      <c r="AC42" s="862"/>
      <c r="AD42" s="862"/>
    </row>
    <row r="43" spans="1:30" ht="15" customHeight="1" x14ac:dyDescent="0.2">
      <c r="A43" s="1033" t="s">
        <v>536</v>
      </c>
      <c r="B43" s="1034"/>
      <c r="C43" s="685">
        <f>SUM(C42)</f>
        <v>183</v>
      </c>
      <c r="D43" s="685">
        <f>SUM(C43+D42)</f>
        <v>366</v>
      </c>
      <c r="E43" s="685">
        <f t="shared" ref="E43:T43" si="12">SUM(D43+E42)</f>
        <v>549</v>
      </c>
      <c r="F43" s="719">
        <f t="shared" si="12"/>
        <v>732</v>
      </c>
      <c r="G43" s="1046">
        <f t="shared" si="12"/>
        <v>915</v>
      </c>
      <c r="H43" s="719">
        <f t="shared" si="12"/>
        <v>1098</v>
      </c>
      <c r="I43" s="719">
        <f t="shared" si="12"/>
        <v>1281</v>
      </c>
      <c r="J43" s="719">
        <f t="shared" si="12"/>
        <v>1464</v>
      </c>
      <c r="K43" s="686">
        <f t="shared" si="12"/>
        <v>1647</v>
      </c>
      <c r="L43" s="1035">
        <f t="shared" si="12"/>
        <v>1830</v>
      </c>
      <c r="M43" s="686">
        <f t="shared" si="12"/>
        <v>2013</v>
      </c>
      <c r="N43" s="686">
        <f t="shared" si="12"/>
        <v>2196</v>
      </c>
      <c r="O43" s="686">
        <f t="shared" si="12"/>
        <v>2379</v>
      </c>
      <c r="P43" s="686">
        <f t="shared" si="12"/>
        <v>2562</v>
      </c>
      <c r="Q43" s="1035">
        <f t="shared" si="12"/>
        <v>2744</v>
      </c>
      <c r="R43" s="686">
        <f t="shared" si="12"/>
        <v>2926</v>
      </c>
      <c r="S43" s="686">
        <f t="shared" si="12"/>
        <v>3108</v>
      </c>
      <c r="T43" s="1035">
        <f t="shared" si="12"/>
        <v>3290</v>
      </c>
      <c r="AC43" s="862"/>
      <c r="AD43" s="862"/>
    </row>
    <row r="44" spans="1:30" ht="15" customHeight="1" x14ac:dyDescent="0.2">
      <c r="A44" s="1037" t="s">
        <v>537</v>
      </c>
      <c r="B44" s="1034"/>
      <c r="C44" s="635">
        <f t="shared" ref="C44:T44" si="13">SUM(C27-C43)</f>
        <v>61</v>
      </c>
      <c r="D44" s="635">
        <f t="shared" si="13"/>
        <v>15</v>
      </c>
      <c r="E44" s="635">
        <f t="shared" si="13"/>
        <v>-74</v>
      </c>
      <c r="F44" s="639">
        <f t="shared" si="13"/>
        <v>-97</v>
      </c>
      <c r="G44" s="1047">
        <f t="shared" si="13"/>
        <v>2.5</v>
      </c>
      <c r="H44" s="639">
        <f t="shared" si="13"/>
        <v>275</v>
      </c>
      <c r="I44" s="639">
        <f t="shared" si="13"/>
        <v>473.5</v>
      </c>
      <c r="J44" s="639">
        <f t="shared" si="13"/>
        <v>626.5</v>
      </c>
      <c r="K44" s="636">
        <f t="shared" si="13"/>
        <v>666.5</v>
      </c>
      <c r="L44" s="1039">
        <f t="shared" si="13"/>
        <v>685.5</v>
      </c>
      <c r="M44" s="636">
        <f t="shared" si="13"/>
        <v>756.5</v>
      </c>
      <c r="N44" s="636">
        <f t="shared" si="13"/>
        <v>780.5</v>
      </c>
      <c r="O44" s="636">
        <f t="shared" si="13"/>
        <v>739.5</v>
      </c>
      <c r="P44" s="636">
        <f t="shared" si="13"/>
        <v>673.5</v>
      </c>
      <c r="Q44" s="1039">
        <f t="shared" si="13"/>
        <v>544.5</v>
      </c>
      <c r="R44" s="636">
        <f t="shared" si="13"/>
        <v>415.5</v>
      </c>
      <c r="S44" s="636">
        <f t="shared" si="13"/>
        <v>278.5</v>
      </c>
      <c r="T44" s="1039">
        <f t="shared" si="13"/>
        <v>129.5</v>
      </c>
      <c r="AC44" s="862"/>
      <c r="AD44" s="862"/>
    </row>
    <row r="45" spans="1:30" ht="15" customHeight="1" x14ac:dyDescent="0.2">
      <c r="A45" s="1033"/>
      <c r="B45" s="1034"/>
      <c r="C45" s="685"/>
      <c r="D45" s="685"/>
      <c r="E45" s="686"/>
      <c r="F45" s="719"/>
      <c r="G45" s="1046"/>
      <c r="H45" s="719"/>
      <c r="I45" s="719"/>
      <c r="J45" s="719"/>
      <c r="K45" s="686"/>
      <c r="L45" s="1035"/>
      <c r="M45" s="686"/>
      <c r="N45" s="686"/>
      <c r="O45" s="686"/>
      <c r="P45" s="686"/>
      <c r="Q45" s="1035"/>
      <c r="R45" s="686"/>
      <c r="S45" s="686"/>
      <c r="T45" s="1035"/>
      <c r="AC45" s="862"/>
      <c r="AD45" s="862"/>
    </row>
    <row r="46" spans="1:30" ht="15" customHeight="1" x14ac:dyDescent="0.2">
      <c r="A46" s="1037" t="s">
        <v>538</v>
      </c>
      <c r="B46" s="1034">
        <f>SUM(B34+B40)</f>
        <v>8955</v>
      </c>
      <c r="C46" s="635">
        <f>SUM(C34+C40)</f>
        <v>498</v>
      </c>
      <c r="D46" s="635">
        <f t="shared" ref="D46:T47" si="14">SUM(D34+D40)</f>
        <v>498</v>
      </c>
      <c r="E46" s="635">
        <f t="shared" si="14"/>
        <v>498</v>
      </c>
      <c r="F46" s="1048">
        <f t="shared" si="14"/>
        <v>498</v>
      </c>
      <c r="G46" s="1048">
        <f t="shared" si="14"/>
        <v>498</v>
      </c>
      <c r="H46" s="1049">
        <f t="shared" si="14"/>
        <v>498</v>
      </c>
      <c r="I46" s="1048">
        <f t="shared" si="14"/>
        <v>498</v>
      </c>
      <c r="J46" s="1048">
        <f t="shared" si="14"/>
        <v>498</v>
      </c>
      <c r="K46" s="635">
        <f t="shared" si="14"/>
        <v>498</v>
      </c>
      <c r="L46" s="1050">
        <f t="shared" si="14"/>
        <v>498</v>
      </c>
      <c r="M46" s="635">
        <f t="shared" si="14"/>
        <v>498</v>
      </c>
      <c r="N46" s="635">
        <f t="shared" si="14"/>
        <v>498</v>
      </c>
      <c r="O46" s="635">
        <f t="shared" si="14"/>
        <v>498</v>
      </c>
      <c r="P46" s="635">
        <f t="shared" si="14"/>
        <v>498</v>
      </c>
      <c r="Q46" s="635">
        <f t="shared" si="14"/>
        <v>498</v>
      </c>
      <c r="R46" s="1051">
        <f t="shared" si="14"/>
        <v>498</v>
      </c>
      <c r="S46" s="635">
        <f t="shared" si="14"/>
        <v>498</v>
      </c>
      <c r="T46" s="1050">
        <f t="shared" si="14"/>
        <v>498</v>
      </c>
      <c r="U46" s="862"/>
      <c r="W46" s="862"/>
      <c r="AC46" s="862"/>
      <c r="AD46" s="862"/>
    </row>
    <row r="47" spans="1:30" ht="15" customHeight="1" x14ac:dyDescent="0.2">
      <c r="A47" s="1037" t="s">
        <v>539</v>
      </c>
      <c r="B47" s="1034">
        <f>SUM(B35+B41)</f>
        <v>1167</v>
      </c>
      <c r="C47" s="635">
        <f>SUM(C35+C41)</f>
        <v>65</v>
      </c>
      <c r="D47" s="635">
        <f t="shared" si="14"/>
        <v>65</v>
      </c>
      <c r="E47" s="636">
        <f t="shared" si="14"/>
        <v>65</v>
      </c>
      <c r="F47" s="639">
        <f t="shared" si="14"/>
        <v>65</v>
      </c>
      <c r="G47" s="1047">
        <f t="shared" si="14"/>
        <v>65</v>
      </c>
      <c r="H47" s="1048"/>
      <c r="I47" s="1048"/>
      <c r="J47" s="1048"/>
      <c r="K47" s="635"/>
      <c r="L47" s="1039"/>
      <c r="M47" s="1040"/>
      <c r="N47" s="636"/>
      <c r="O47" s="636"/>
      <c r="P47" s="636"/>
      <c r="Q47" s="1039"/>
      <c r="R47" s="636"/>
      <c r="S47" s="636"/>
      <c r="T47" s="1039"/>
      <c r="AC47" s="862"/>
      <c r="AD47" s="862"/>
    </row>
    <row r="48" spans="1:30" ht="15" customHeight="1" x14ac:dyDescent="0.2">
      <c r="A48" s="1033" t="s">
        <v>540</v>
      </c>
      <c r="B48" s="1034">
        <f>SUM(B46:B47)</f>
        <v>10122</v>
      </c>
      <c r="C48" s="685">
        <f>SUM(C46:C47)</f>
        <v>563</v>
      </c>
      <c r="D48" s="685">
        <f t="shared" ref="D48:T48" si="15">SUM(D46:D47)</f>
        <v>563</v>
      </c>
      <c r="E48" s="686">
        <f t="shared" si="15"/>
        <v>563</v>
      </c>
      <c r="F48" s="719">
        <f t="shared" si="15"/>
        <v>563</v>
      </c>
      <c r="G48" s="1046">
        <f t="shared" si="15"/>
        <v>563</v>
      </c>
      <c r="H48" s="719">
        <f t="shared" si="15"/>
        <v>498</v>
      </c>
      <c r="I48" s="719">
        <f t="shared" si="15"/>
        <v>498</v>
      </c>
      <c r="J48" s="719">
        <f t="shared" si="15"/>
        <v>498</v>
      </c>
      <c r="K48" s="686">
        <f t="shared" si="15"/>
        <v>498</v>
      </c>
      <c r="L48" s="1035">
        <f t="shared" si="15"/>
        <v>498</v>
      </c>
      <c r="M48" s="1036">
        <f t="shared" si="15"/>
        <v>498</v>
      </c>
      <c r="N48" s="686">
        <f t="shared" si="15"/>
        <v>498</v>
      </c>
      <c r="O48" s="686">
        <f t="shared" si="15"/>
        <v>498</v>
      </c>
      <c r="P48" s="686">
        <f t="shared" si="15"/>
        <v>498</v>
      </c>
      <c r="Q48" s="1035">
        <f t="shared" si="15"/>
        <v>498</v>
      </c>
      <c r="R48" s="1036">
        <f t="shared" si="15"/>
        <v>498</v>
      </c>
      <c r="S48" s="686">
        <f t="shared" si="15"/>
        <v>498</v>
      </c>
      <c r="T48" s="1035">
        <f t="shared" si="15"/>
        <v>498</v>
      </c>
      <c r="AC48" s="862"/>
      <c r="AD48" s="862"/>
    </row>
    <row r="49" spans="1:30" ht="15" customHeight="1" x14ac:dyDescent="0.2">
      <c r="A49" s="1033" t="s">
        <v>541</v>
      </c>
      <c r="B49" s="711"/>
      <c r="C49" s="1052">
        <f>SUM(C48)</f>
        <v>563</v>
      </c>
      <c r="D49" s="685">
        <f>SUM(C49+D48)</f>
        <v>1126</v>
      </c>
      <c r="E49" s="686">
        <f t="shared" ref="E49:T49" si="16">SUM(D49+E48)</f>
        <v>1689</v>
      </c>
      <c r="F49" s="719">
        <f t="shared" si="16"/>
        <v>2252</v>
      </c>
      <c r="G49" s="719">
        <f t="shared" si="16"/>
        <v>2815</v>
      </c>
      <c r="H49" s="1045">
        <f t="shared" si="16"/>
        <v>3313</v>
      </c>
      <c r="I49" s="719">
        <f t="shared" si="16"/>
        <v>3811</v>
      </c>
      <c r="J49" s="719">
        <f t="shared" si="16"/>
        <v>4309</v>
      </c>
      <c r="K49" s="686">
        <f t="shared" si="16"/>
        <v>4807</v>
      </c>
      <c r="L49" s="1035">
        <f t="shared" si="16"/>
        <v>5305</v>
      </c>
      <c r="M49" s="686">
        <f t="shared" si="16"/>
        <v>5803</v>
      </c>
      <c r="N49" s="686">
        <f t="shared" si="16"/>
        <v>6301</v>
      </c>
      <c r="O49" s="686">
        <f t="shared" si="16"/>
        <v>6799</v>
      </c>
      <c r="P49" s="686">
        <f t="shared" si="16"/>
        <v>7297</v>
      </c>
      <c r="Q49" s="686">
        <f t="shared" si="16"/>
        <v>7795</v>
      </c>
      <c r="R49" s="1036">
        <f t="shared" si="16"/>
        <v>8293</v>
      </c>
      <c r="S49" s="686">
        <f t="shared" si="16"/>
        <v>8791</v>
      </c>
      <c r="T49" s="1035">
        <f t="shared" si="16"/>
        <v>9289</v>
      </c>
      <c r="AC49" s="862"/>
      <c r="AD49" s="862"/>
    </row>
    <row r="50" spans="1:30" ht="15" customHeight="1" x14ac:dyDescent="0.2">
      <c r="A50" s="1053" t="s">
        <v>542</v>
      </c>
      <c r="B50" s="1054"/>
      <c r="C50" s="1055">
        <f>SUM(R52)</f>
        <v>0</v>
      </c>
      <c r="D50" s="1055">
        <f t="shared" ref="D50:T50" si="17">SUM(L30-D49)</f>
        <v>8046</v>
      </c>
      <c r="E50" s="1056">
        <f t="shared" si="17"/>
        <v>8413</v>
      </c>
      <c r="F50" s="1057">
        <f t="shared" si="17"/>
        <v>8615</v>
      </c>
      <c r="G50" s="1058">
        <f t="shared" si="17"/>
        <v>8646</v>
      </c>
      <c r="H50" s="1057">
        <f t="shared" si="17"/>
        <v>8662</v>
      </c>
      <c r="I50" s="1057">
        <f t="shared" si="17"/>
        <v>8490</v>
      </c>
      <c r="J50" s="1057">
        <f t="shared" si="17"/>
        <v>8312</v>
      </c>
      <c r="K50" s="1019">
        <f t="shared" si="17"/>
        <v>8106</v>
      </c>
      <c r="L50" s="1059">
        <f t="shared" si="17"/>
        <v>7850</v>
      </c>
      <c r="M50" s="1019">
        <f t="shared" si="17"/>
        <v>-5803</v>
      </c>
      <c r="N50" s="1019">
        <f t="shared" si="17"/>
        <v>-6301</v>
      </c>
      <c r="O50" s="1019">
        <f t="shared" si="17"/>
        <v>-6799</v>
      </c>
      <c r="P50" s="1019">
        <f t="shared" si="17"/>
        <v>-7297</v>
      </c>
      <c r="Q50" s="1019">
        <f t="shared" si="17"/>
        <v>-7795</v>
      </c>
      <c r="R50" s="1060">
        <f t="shared" si="17"/>
        <v>-8293</v>
      </c>
      <c r="S50" s="1019">
        <f t="shared" si="17"/>
        <v>-8791</v>
      </c>
      <c r="T50" s="1059">
        <f t="shared" si="17"/>
        <v>-9289</v>
      </c>
      <c r="AC50" s="862"/>
      <c r="AD50" s="862"/>
    </row>
    <row r="51" spans="1:30" ht="15" customHeight="1" x14ac:dyDescent="0.2">
      <c r="A51" s="1087"/>
      <c r="B51" s="1088"/>
      <c r="C51" s="635"/>
      <c r="D51" s="635"/>
      <c r="E51" s="636"/>
      <c r="F51" s="636"/>
      <c r="G51" s="636"/>
      <c r="H51" s="636"/>
      <c r="I51" s="636"/>
      <c r="J51" s="636"/>
      <c r="K51" s="640"/>
      <c r="L51" s="640"/>
      <c r="M51" s="640"/>
      <c r="N51" s="640"/>
      <c r="O51" s="640"/>
      <c r="P51" s="640"/>
      <c r="Q51" s="640"/>
      <c r="R51" s="640"/>
      <c r="S51" s="640"/>
      <c r="T51" s="640"/>
      <c r="AC51" s="862"/>
      <c r="AD51" s="862"/>
    </row>
    <row r="52" spans="1:30" ht="34.5" customHeight="1" x14ac:dyDescent="0.2">
      <c r="A52" s="958" t="s">
        <v>500</v>
      </c>
      <c r="B52" s="699"/>
      <c r="C52" s="963"/>
      <c r="D52" s="963"/>
      <c r="E52" s="963"/>
      <c r="F52" s="964"/>
      <c r="G52" s="965"/>
      <c r="H52" s="966"/>
      <c r="I52" s="966"/>
      <c r="J52" s="966"/>
      <c r="K52" s="963"/>
      <c r="L52" s="967"/>
      <c r="M52" s="968"/>
      <c r="N52" s="968"/>
      <c r="O52" s="968"/>
      <c r="P52" s="968"/>
      <c r="Q52" s="969"/>
      <c r="R52" s="970"/>
      <c r="S52" s="971"/>
      <c r="T52" s="972"/>
      <c r="U52" s="875"/>
      <c r="V52" s="959" t="s">
        <v>501</v>
      </c>
      <c r="W52" s="959" t="s">
        <v>502</v>
      </c>
      <c r="X52" s="959" t="s">
        <v>503</v>
      </c>
      <c r="Y52" s="960" t="s">
        <v>504</v>
      </c>
      <c r="Z52" s="961" t="s">
        <v>543</v>
      </c>
      <c r="AA52" s="962" t="s">
        <v>505</v>
      </c>
      <c r="AB52" s="962" t="s">
        <v>506</v>
      </c>
      <c r="AC52" s="962" t="s">
        <v>507</v>
      </c>
      <c r="AD52" s="962" t="s">
        <v>544</v>
      </c>
    </row>
    <row r="53" spans="1:30" ht="15" customHeight="1" x14ac:dyDescent="0.2">
      <c r="A53" s="973" t="s">
        <v>509</v>
      </c>
      <c r="B53" s="1034">
        <f>SUM(C53:T53)</f>
        <v>2205.5</v>
      </c>
      <c r="C53" s="978">
        <f>SUM(C23)</f>
        <v>219</v>
      </c>
      <c r="D53" s="978">
        <f>SUM(D23)</f>
        <v>413</v>
      </c>
      <c r="E53" s="978">
        <f>SUM(E23)</f>
        <v>416</v>
      </c>
      <c r="F53" s="979">
        <f>SUM(F23)</f>
        <v>417</v>
      </c>
      <c r="G53" s="980">
        <f>SUM(G23)</f>
        <v>740.5</v>
      </c>
      <c r="H53" s="719"/>
      <c r="I53" s="981"/>
      <c r="J53" s="982"/>
      <c r="K53" s="983"/>
      <c r="L53" s="984"/>
      <c r="M53" s="985"/>
      <c r="N53" s="985"/>
      <c r="O53" s="985"/>
      <c r="P53" s="985"/>
      <c r="Q53" s="986"/>
      <c r="R53" s="987"/>
      <c r="S53" s="874"/>
      <c r="T53" s="988"/>
      <c r="U53" s="1015"/>
      <c r="V53" s="974">
        <v>0</v>
      </c>
      <c r="W53" s="975">
        <f>SUM(G37)</f>
        <v>1900</v>
      </c>
      <c r="X53" s="975">
        <f t="shared" ref="X53:X59" si="18">SUM(W53-V53)</f>
        <v>1900</v>
      </c>
      <c r="Y53" s="976">
        <f>SUM(X53)*1.2</f>
        <v>2280</v>
      </c>
      <c r="Z53" s="976">
        <f t="shared" ref="Z53:Z59" si="19">SUM(Y53-X53)</f>
        <v>380</v>
      </c>
      <c r="AA53" s="975">
        <f>SUM(B53)</f>
        <v>2205.5</v>
      </c>
      <c r="AB53" s="975">
        <f t="shared" ref="AB53:AB59" si="20">SUM(AA53-X53)</f>
        <v>305.5</v>
      </c>
      <c r="AC53" s="977">
        <f t="shared" ref="AC53:AC59" si="21">SUM(AA53-X53)/X53</f>
        <v>0.16078947368421054</v>
      </c>
      <c r="AD53" s="975">
        <f t="shared" ref="AD53:AD59" si="22">SUM(AB53-Z53)</f>
        <v>-74.5</v>
      </c>
    </row>
    <row r="54" spans="1:30" ht="15" customHeight="1" x14ac:dyDescent="0.2">
      <c r="A54" s="973" t="s">
        <v>510</v>
      </c>
      <c r="B54" s="1034">
        <f t="shared" ref="B54:B66" si="23">SUM(C54:T54)</f>
        <v>3128</v>
      </c>
      <c r="C54" s="664"/>
      <c r="D54" s="978">
        <f>SUM(D53)</f>
        <v>413</v>
      </c>
      <c r="E54" s="978">
        <f>SUM(E53)</f>
        <v>416</v>
      </c>
      <c r="F54" s="979">
        <f>SUM(F53)</f>
        <v>417</v>
      </c>
      <c r="G54" s="990">
        <f>SUM(G53)</f>
        <v>740.5</v>
      </c>
      <c r="H54" s="989">
        <f>SUM(H23)</f>
        <v>1141.5</v>
      </c>
      <c r="I54" s="981"/>
      <c r="J54" s="982"/>
      <c r="K54" s="983"/>
      <c r="L54" s="984"/>
      <c r="M54" s="985"/>
      <c r="N54" s="985"/>
      <c r="O54" s="985"/>
      <c r="P54" s="985"/>
      <c r="Q54" s="986"/>
      <c r="R54" s="991"/>
      <c r="S54" s="986"/>
      <c r="T54" s="992"/>
      <c r="U54" s="1015"/>
      <c r="V54" s="975">
        <f>SUM(C24)</f>
        <v>219</v>
      </c>
      <c r="W54" s="975">
        <f>SUM(H37)</f>
        <v>2280</v>
      </c>
      <c r="X54" s="975">
        <f t="shared" si="18"/>
        <v>2061</v>
      </c>
      <c r="Y54" s="976">
        <f>SUM(X54)*1.2</f>
        <v>2473.1999999999998</v>
      </c>
      <c r="Z54" s="976">
        <f t="shared" si="19"/>
        <v>412.19999999999982</v>
      </c>
      <c r="AA54" s="975">
        <f t="shared" ref="AA54:AA59" si="24">SUM(B54)</f>
        <v>3128</v>
      </c>
      <c r="AB54" s="975">
        <f t="shared" si="20"/>
        <v>1067</v>
      </c>
      <c r="AC54" s="977">
        <f t="shared" si="21"/>
        <v>0.51770984958757882</v>
      </c>
      <c r="AD54" s="975">
        <f t="shared" si="22"/>
        <v>654.80000000000018</v>
      </c>
    </row>
    <row r="55" spans="1:30" ht="15" customHeight="1" x14ac:dyDescent="0.2">
      <c r="A55" s="973" t="s">
        <v>511</v>
      </c>
      <c r="B55" s="1034">
        <f t="shared" si="23"/>
        <v>3782.5</v>
      </c>
      <c r="C55" s="993"/>
      <c r="D55" s="993"/>
      <c r="E55" s="1080">
        <f>SUM(E53)</f>
        <v>416</v>
      </c>
      <c r="F55" s="994">
        <f>SUM(F53)</f>
        <v>417</v>
      </c>
      <c r="G55" s="995">
        <f>SUM(G54)</f>
        <v>740.5</v>
      </c>
      <c r="H55" s="994">
        <f>SUM(H54)</f>
        <v>1141.5</v>
      </c>
      <c r="I55" s="994">
        <f>SUM(I23)</f>
        <v>1067.5</v>
      </c>
      <c r="J55" s="996"/>
      <c r="K55" s="985"/>
      <c r="L55" s="997"/>
      <c r="M55" s="998"/>
      <c r="N55" s="998"/>
      <c r="O55" s="998"/>
      <c r="P55" s="998"/>
      <c r="Q55" s="875"/>
      <c r="R55" s="991"/>
      <c r="S55" s="986"/>
      <c r="T55" s="992"/>
      <c r="U55" s="983"/>
      <c r="V55" s="975">
        <f>SUM(D24)</f>
        <v>632</v>
      </c>
      <c r="W55" s="975">
        <f>SUM(I37)</f>
        <v>2660</v>
      </c>
      <c r="X55" s="975">
        <f t="shared" si="18"/>
        <v>2028</v>
      </c>
      <c r="Y55" s="976">
        <f>SUM(X55)*1.2</f>
        <v>2433.6</v>
      </c>
      <c r="Z55" s="976">
        <f t="shared" si="19"/>
        <v>405.59999999999991</v>
      </c>
      <c r="AA55" s="975">
        <f t="shared" si="24"/>
        <v>3782.5</v>
      </c>
      <c r="AB55" s="975">
        <f t="shared" si="20"/>
        <v>1754.5</v>
      </c>
      <c r="AC55" s="977">
        <f t="shared" si="21"/>
        <v>0.86513806706114393</v>
      </c>
      <c r="AD55" s="975">
        <f t="shared" si="22"/>
        <v>1348.9</v>
      </c>
    </row>
    <row r="56" spans="1:30" ht="15" customHeight="1" x14ac:dyDescent="0.2">
      <c r="A56" s="1075" t="s">
        <v>512</v>
      </c>
      <c r="B56" s="1085">
        <f t="shared" si="23"/>
        <v>4317.5</v>
      </c>
      <c r="C56" s="1073"/>
      <c r="D56" s="1073"/>
      <c r="E56" s="996"/>
      <c r="F56" s="996">
        <f>SUM(F53)</f>
        <v>417</v>
      </c>
      <c r="G56" s="1069">
        <f>SUM(G55)</f>
        <v>740.5</v>
      </c>
      <c r="H56" s="996">
        <f>SUM(H55)</f>
        <v>1141.5</v>
      </c>
      <c r="I56" s="996">
        <f>SUM(I55)</f>
        <v>1067.5</v>
      </c>
      <c r="J56" s="996">
        <f>SUM(J23)</f>
        <v>951</v>
      </c>
      <c r="K56" s="996"/>
      <c r="L56" s="1069"/>
      <c r="M56" s="996"/>
      <c r="N56" s="1010"/>
      <c r="O56" s="1010"/>
      <c r="P56" s="1010"/>
      <c r="Q56" s="1074"/>
      <c r="R56" s="1071"/>
      <c r="S56" s="1070"/>
      <c r="T56" s="1072"/>
      <c r="U56" s="1015"/>
      <c r="V56" s="1076">
        <f>SUM(E24)</f>
        <v>1048</v>
      </c>
      <c r="W56" s="1076">
        <f>SUM(J37)</f>
        <v>3040</v>
      </c>
      <c r="X56" s="1098">
        <f t="shared" si="18"/>
        <v>1992</v>
      </c>
      <c r="Y56" s="1098">
        <f>SUM(X56)*1.2</f>
        <v>2390.4</v>
      </c>
      <c r="Z56" s="1077">
        <f t="shared" si="19"/>
        <v>398.40000000000009</v>
      </c>
      <c r="AA56" s="1098">
        <f t="shared" si="24"/>
        <v>4317.5</v>
      </c>
      <c r="AB56" s="1076">
        <f t="shared" si="20"/>
        <v>2325.5</v>
      </c>
      <c r="AC56" s="1078">
        <f t="shared" si="21"/>
        <v>1.1674196787148594</v>
      </c>
      <c r="AD56" s="1076">
        <f t="shared" si="22"/>
        <v>1927.1</v>
      </c>
    </row>
    <row r="57" spans="1:30" ht="15" customHeight="1" x14ac:dyDescent="0.2">
      <c r="A57" s="709" t="s">
        <v>513</v>
      </c>
      <c r="B57" s="1034">
        <f t="shared" si="23"/>
        <v>4595.5</v>
      </c>
      <c r="C57" s="993"/>
      <c r="D57" s="993"/>
      <c r="E57" s="999"/>
      <c r="F57" s="1000"/>
      <c r="G57" s="990">
        <f>SUM(G56)</f>
        <v>740.5</v>
      </c>
      <c r="H57" s="994">
        <f>SUM(H54)</f>
        <v>1141.5</v>
      </c>
      <c r="I57" s="1001">
        <f>SUM(I56)</f>
        <v>1067.5</v>
      </c>
      <c r="J57" s="1001">
        <f>SUM(J56)</f>
        <v>951</v>
      </c>
      <c r="K57" s="1001">
        <f>SUM(K23)</f>
        <v>695</v>
      </c>
      <c r="L57" s="1002"/>
      <c r="M57" s="862"/>
      <c r="N57" s="1003"/>
      <c r="O57" s="1003"/>
      <c r="P57" s="1003"/>
      <c r="Q57" s="876"/>
      <c r="R57" s="987"/>
      <c r="S57" s="874"/>
      <c r="T57" s="988"/>
      <c r="U57" s="1015"/>
      <c r="V57" s="710">
        <f>SUM(F24)</f>
        <v>1465</v>
      </c>
      <c r="W57" s="710">
        <f>SUM(K37)</f>
        <v>3420</v>
      </c>
      <c r="X57" s="975">
        <f t="shared" si="18"/>
        <v>1955</v>
      </c>
      <c r="Y57" s="976">
        <f>SUM(X57)*1.2</f>
        <v>2346</v>
      </c>
      <c r="Z57" s="976">
        <f t="shared" si="19"/>
        <v>391</v>
      </c>
      <c r="AA57" s="975">
        <f t="shared" si="24"/>
        <v>4595.5</v>
      </c>
      <c r="AB57" s="975">
        <f t="shared" si="20"/>
        <v>2640.5</v>
      </c>
      <c r="AC57" s="977">
        <f t="shared" si="21"/>
        <v>1.3506393861892583</v>
      </c>
      <c r="AD57" s="975">
        <f t="shared" si="22"/>
        <v>2249.5</v>
      </c>
    </row>
    <row r="58" spans="1:30" ht="15" customHeight="1" x14ac:dyDescent="0.2">
      <c r="A58" s="709" t="s">
        <v>514</v>
      </c>
      <c r="B58" s="1034">
        <f t="shared" si="23"/>
        <v>4451</v>
      </c>
      <c r="C58" s="993"/>
      <c r="D58" s="993"/>
      <c r="E58" s="993"/>
      <c r="F58" s="1005"/>
      <c r="G58" s="1006"/>
      <c r="H58" s="994">
        <f>SUM(H54)</f>
        <v>1141.5</v>
      </c>
      <c r="I58" s="1001">
        <f>SUM(I56)</f>
        <v>1067.5</v>
      </c>
      <c r="J58" s="1001">
        <f>SUM(J56)</f>
        <v>951</v>
      </c>
      <c r="K58" s="1001">
        <f>SUM(K57)</f>
        <v>695</v>
      </c>
      <c r="L58" s="990">
        <f>SUM(L23)</f>
        <v>596</v>
      </c>
      <c r="M58" s="862"/>
      <c r="N58" s="1003"/>
      <c r="O58" s="1003"/>
      <c r="P58" s="1003"/>
      <c r="Q58" s="876"/>
      <c r="R58" s="987"/>
      <c r="S58" s="874"/>
      <c r="T58" s="988"/>
      <c r="U58" s="1015"/>
      <c r="V58" s="710">
        <f>SUM(G24)</f>
        <v>2205.5</v>
      </c>
      <c r="W58" s="710">
        <f>SUM(L37)</f>
        <v>3800</v>
      </c>
      <c r="X58" s="975">
        <f t="shared" si="18"/>
        <v>1594.5</v>
      </c>
      <c r="Y58" s="1004">
        <f>SUM(X58)*1.05</f>
        <v>1674.2250000000001</v>
      </c>
      <c r="Z58" s="1004">
        <f t="shared" si="19"/>
        <v>79.725000000000136</v>
      </c>
      <c r="AA58" s="975">
        <f t="shared" si="24"/>
        <v>4451</v>
      </c>
      <c r="AB58" s="975">
        <f t="shared" si="20"/>
        <v>2856.5</v>
      </c>
      <c r="AC58" s="977">
        <f t="shared" si="21"/>
        <v>1.7914706804640954</v>
      </c>
      <c r="AD58" s="975">
        <f t="shared" si="22"/>
        <v>2776.7749999999996</v>
      </c>
    </row>
    <row r="59" spans="1:30" ht="15" customHeight="1" x14ac:dyDescent="0.2">
      <c r="A59" s="709" t="s">
        <v>515</v>
      </c>
      <c r="B59" s="1034">
        <f t="shared" si="23"/>
        <v>3985.5</v>
      </c>
      <c r="C59" s="993"/>
      <c r="D59" s="998"/>
      <c r="E59" s="993"/>
      <c r="F59" s="1005"/>
      <c r="G59" s="1006"/>
      <c r="H59" s="996"/>
      <c r="I59" s="1001">
        <f>SUM(I56)</f>
        <v>1067.5</v>
      </c>
      <c r="J59" s="1001">
        <f>SUM(J56)</f>
        <v>951</v>
      </c>
      <c r="K59" s="1001">
        <f>SUM(K58)</f>
        <v>695</v>
      </c>
      <c r="L59" s="990">
        <f>SUM(L58)</f>
        <v>596</v>
      </c>
      <c r="M59" s="1001">
        <f>SUM(M23)</f>
        <v>676</v>
      </c>
      <c r="N59" s="1003"/>
      <c r="O59" s="1003"/>
      <c r="P59" s="1003"/>
      <c r="Q59" s="876"/>
      <c r="R59" s="987"/>
      <c r="S59" s="874"/>
      <c r="T59" s="988"/>
      <c r="U59" s="1015"/>
      <c r="V59" s="710">
        <f>SUM(H24)</f>
        <v>3347</v>
      </c>
      <c r="W59" s="710">
        <f>SUM(M37)</f>
        <v>4180</v>
      </c>
      <c r="X59" s="975">
        <f t="shared" si="18"/>
        <v>833</v>
      </c>
      <c r="Y59" s="1008">
        <f>SUM(X59)*1.05</f>
        <v>874.65000000000009</v>
      </c>
      <c r="Z59" s="1008">
        <f t="shared" si="19"/>
        <v>41.650000000000091</v>
      </c>
      <c r="AA59" s="1007">
        <f t="shared" si="24"/>
        <v>3985.5</v>
      </c>
      <c r="AB59" s="1007">
        <f t="shared" si="20"/>
        <v>3152.5</v>
      </c>
      <c r="AC59" s="1009">
        <f t="shared" si="21"/>
        <v>3.784513805522209</v>
      </c>
      <c r="AD59" s="1007">
        <f t="shared" si="22"/>
        <v>3110.85</v>
      </c>
    </row>
    <row r="60" spans="1:30" ht="15" customHeight="1" x14ac:dyDescent="0.2">
      <c r="A60" s="709" t="s">
        <v>516</v>
      </c>
      <c r="B60" s="1034">
        <f t="shared" si="23"/>
        <v>3476</v>
      </c>
      <c r="C60" s="993"/>
      <c r="D60" s="993"/>
      <c r="E60" s="993"/>
      <c r="F60" s="1005"/>
      <c r="G60" s="1006"/>
      <c r="H60" s="1010"/>
      <c r="I60" s="1010"/>
      <c r="J60" s="1001">
        <f>SUM(J56)</f>
        <v>951</v>
      </c>
      <c r="K60" s="1001">
        <f>SUM(K59)</f>
        <v>695</v>
      </c>
      <c r="L60" s="990">
        <f>SUM(L59)</f>
        <v>596</v>
      </c>
      <c r="M60" s="1001">
        <f>SUM(M59)</f>
        <v>676</v>
      </c>
      <c r="N60" s="1001">
        <f>SUM(N23)</f>
        <v>558</v>
      </c>
      <c r="O60" s="862"/>
      <c r="P60" s="862"/>
      <c r="Q60" s="874"/>
      <c r="R60" s="987"/>
      <c r="S60" s="874"/>
      <c r="T60" s="988"/>
      <c r="U60" s="1015"/>
      <c r="V60" s="710">
        <f>SUM(I24)</f>
        <v>4414.5</v>
      </c>
      <c r="W60" s="710">
        <f>SUM(N37)</f>
        <v>4560</v>
      </c>
      <c r="X60" s="1122" t="s">
        <v>517</v>
      </c>
      <c r="Y60" s="1123"/>
      <c r="Z60" s="1123"/>
      <c r="AA60" s="1123"/>
      <c r="AB60" s="1123"/>
      <c r="AC60" s="1123"/>
      <c r="AD60" s="1124"/>
    </row>
    <row r="61" spans="1:30" ht="15" customHeight="1" x14ac:dyDescent="0.2">
      <c r="A61" s="709" t="s">
        <v>518</v>
      </c>
      <c r="B61" s="1034">
        <f t="shared" si="23"/>
        <v>2977</v>
      </c>
      <c r="C61" s="993"/>
      <c r="D61" s="993"/>
      <c r="E61" s="993"/>
      <c r="F61" s="1005"/>
      <c r="G61" s="1006"/>
      <c r="H61" s="1010"/>
      <c r="I61" s="1010"/>
      <c r="J61" s="996"/>
      <c r="K61" s="1001">
        <f>SUM(K60)</f>
        <v>695</v>
      </c>
      <c r="L61" s="990">
        <f>SUM(L60)</f>
        <v>596</v>
      </c>
      <c r="M61" s="1001">
        <f>SUM(M60)</f>
        <v>676</v>
      </c>
      <c r="N61" s="1001">
        <f>SUM(N60)</f>
        <v>558</v>
      </c>
      <c r="O61" s="1001">
        <f>SUM(O23)</f>
        <v>452</v>
      </c>
      <c r="P61" s="862"/>
      <c r="Q61" s="874"/>
      <c r="R61" s="987"/>
      <c r="S61" s="874"/>
      <c r="T61" s="988"/>
      <c r="U61" s="1015"/>
      <c r="V61" s="710"/>
      <c r="W61" s="710">
        <f>SUM(O37)</f>
        <v>4940</v>
      </c>
      <c r="X61" s="1122"/>
      <c r="Y61" s="1123"/>
      <c r="Z61" s="1123"/>
      <c r="AA61" s="1123"/>
      <c r="AB61" s="1123"/>
      <c r="AC61" s="1123"/>
      <c r="AD61" s="1124"/>
    </row>
    <row r="62" spans="1:30" ht="15" customHeight="1" x14ac:dyDescent="0.2">
      <c r="A62" s="709" t="s">
        <v>519</v>
      </c>
      <c r="B62" s="1034">
        <f t="shared" si="23"/>
        <v>2679</v>
      </c>
      <c r="C62" s="993"/>
      <c r="D62" s="993"/>
      <c r="E62" s="993"/>
      <c r="F62" s="1005"/>
      <c r="G62" s="1006"/>
      <c r="H62" s="1010"/>
      <c r="I62" s="1010"/>
      <c r="J62" s="996"/>
      <c r="K62" s="862"/>
      <c r="L62" s="990">
        <f>SUM(L61)</f>
        <v>596</v>
      </c>
      <c r="M62" s="1001">
        <f>SUM(M61)</f>
        <v>676</v>
      </c>
      <c r="N62" s="1001">
        <f>SUM(N61)</f>
        <v>558</v>
      </c>
      <c r="O62" s="1001">
        <f>SUM(O61)</f>
        <v>452</v>
      </c>
      <c r="P62" s="1001">
        <f>SUM(P23)</f>
        <v>397</v>
      </c>
      <c r="Q62" s="874"/>
      <c r="R62" s="987"/>
      <c r="S62" s="874"/>
      <c r="T62" s="988"/>
      <c r="U62" s="1015"/>
      <c r="V62" s="710"/>
      <c r="W62" s="710">
        <f>SUM(P37)</f>
        <v>5320</v>
      </c>
      <c r="X62" s="1122"/>
      <c r="Y62" s="1123"/>
      <c r="Z62" s="1123"/>
      <c r="AA62" s="1123"/>
      <c r="AB62" s="1123"/>
      <c r="AC62" s="1123"/>
      <c r="AD62" s="1124"/>
    </row>
    <row r="63" spans="1:30" ht="15" customHeight="1" x14ac:dyDescent="0.2">
      <c r="A63" s="709" t="s">
        <v>520</v>
      </c>
      <c r="B63" s="1034">
        <f t="shared" si="23"/>
        <v>2356</v>
      </c>
      <c r="C63" s="875"/>
      <c r="D63" s="875"/>
      <c r="E63" s="875"/>
      <c r="F63" s="1011"/>
      <c r="G63" s="1006"/>
      <c r="H63" s="982"/>
      <c r="I63" s="982"/>
      <c r="J63" s="982"/>
      <c r="K63" s="1012"/>
      <c r="L63" s="1013"/>
      <c r="M63" s="1014">
        <f>SUM(M62)</f>
        <v>676</v>
      </c>
      <c r="N63" s="1014">
        <f>SUM(N62)</f>
        <v>558</v>
      </c>
      <c r="O63" s="1014">
        <f>SUM(O62)</f>
        <v>452</v>
      </c>
      <c r="P63" s="1014">
        <f>SUM(P62)</f>
        <v>397</v>
      </c>
      <c r="Q63" s="1014">
        <f>SUM(Q23)</f>
        <v>273</v>
      </c>
      <c r="R63" s="987"/>
      <c r="S63" s="874"/>
      <c r="T63" s="988"/>
      <c r="U63" s="1015"/>
      <c r="V63" s="710"/>
      <c r="W63" s="710">
        <f>SUM(Q37)</f>
        <v>5700</v>
      </c>
      <c r="X63" s="1122"/>
      <c r="Y63" s="1123"/>
      <c r="Z63" s="1123"/>
      <c r="AA63" s="1123"/>
      <c r="AB63" s="1123"/>
      <c r="AC63" s="1123"/>
      <c r="AD63" s="1124"/>
    </row>
    <row r="64" spans="1:30" ht="15" customHeight="1" x14ac:dyDescent="0.2">
      <c r="A64" s="988" t="s">
        <v>521</v>
      </c>
      <c r="B64" s="1034">
        <f t="shared" si="23"/>
        <v>1947</v>
      </c>
      <c r="C64" s="875"/>
      <c r="D64" s="875"/>
      <c r="E64" s="875"/>
      <c r="F64" s="1011"/>
      <c r="G64" s="1006"/>
      <c r="H64" s="982"/>
      <c r="I64" s="982"/>
      <c r="J64" s="982"/>
      <c r="K64" s="1012"/>
      <c r="L64" s="1013"/>
      <c r="M64" s="1015"/>
      <c r="N64" s="1014">
        <f>SUM(N63)</f>
        <v>558</v>
      </c>
      <c r="O64" s="1014">
        <f>SUM(O63)</f>
        <v>452</v>
      </c>
      <c r="P64" s="1014">
        <f>SUM(P62)</f>
        <v>397</v>
      </c>
      <c r="Q64" s="1014">
        <f>SUM(Q63)</f>
        <v>273</v>
      </c>
      <c r="R64" s="1016">
        <f>SUM(R23)</f>
        <v>267</v>
      </c>
      <c r="S64" s="874"/>
      <c r="T64" s="988"/>
      <c r="U64" s="1015"/>
      <c r="V64" s="710"/>
      <c r="W64" s="640">
        <f>SUM(R37)</f>
        <v>6080</v>
      </c>
      <c r="X64" s="1122"/>
      <c r="Y64" s="1123"/>
      <c r="Z64" s="1123"/>
      <c r="AA64" s="1123"/>
      <c r="AB64" s="1123"/>
      <c r="AC64" s="1123"/>
      <c r="AD64" s="1124"/>
    </row>
    <row r="65" spans="1:30" ht="15" customHeight="1" x14ac:dyDescent="0.2">
      <c r="A65" s="988" t="s">
        <v>522</v>
      </c>
      <c r="B65" s="1034">
        <f t="shared" si="23"/>
        <v>1636</v>
      </c>
      <c r="C65" s="875"/>
      <c r="D65" s="875"/>
      <c r="E65" s="875"/>
      <c r="F65" s="1011"/>
      <c r="G65" s="1006"/>
      <c r="H65" s="982"/>
      <c r="I65" s="982"/>
      <c r="J65" s="982"/>
      <c r="K65" s="1012"/>
      <c r="L65" s="1013"/>
      <c r="M65" s="1015"/>
      <c r="N65" s="1015"/>
      <c r="O65" s="1014">
        <f>SUM(O64)</f>
        <v>452</v>
      </c>
      <c r="P65" s="1014">
        <f>SUM(P62)</f>
        <v>397</v>
      </c>
      <c r="Q65" s="1014">
        <f>SUM(Q63)</f>
        <v>273</v>
      </c>
      <c r="R65" s="1016">
        <f>SUM(R64)</f>
        <v>267</v>
      </c>
      <c r="S65" s="1017">
        <f>SUM(S23)</f>
        <v>247</v>
      </c>
      <c r="T65" s="988"/>
      <c r="U65" s="1015"/>
      <c r="V65" s="710"/>
      <c r="W65" s="640">
        <f>SUM(S37)</f>
        <v>6460</v>
      </c>
      <c r="X65" s="1122"/>
      <c r="Y65" s="1123"/>
      <c r="Z65" s="1123"/>
      <c r="AA65" s="1123"/>
      <c r="AB65" s="1123"/>
      <c r="AC65" s="1123"/>
      <c r="AD65" s="1124"/>
    </row>
    <row r="66" spans="1:30" ht="15" customHeight="1" x14ac:dyDescent="0.2">
      <c r="A66" s="1079" t="s">
        <v>523</v>
      </c>
      <c r="B66" s="722">
        <f t="shared" si="23"/>
        <v>1393</v>
      </c>
      <c r="C66" s="1020"/>
      <c r="D66" s="1020"/>
      <c r="E66" s="1020"/>
      <c r="F66" s="1021"/>
      <c r="G66" s="1022"/>
      <c r="H66" s="1023"/>
      <c r="I66" s="1023"/>
      <c r="J66" s="1023"/>
      <c r="K66" s="1024"/>
      <c r="L66" s="1025"/>
      <c r="M66" s="1026"/>
      <c r="N66" s="1026"/>
      <c r="O66" s="1026"/>
      <c r="P66" s="1027">
        <f>SUM(P62)</f>
        <v>397</v>
      </c>
      <c r="Q66" s="1027">
        <f>SUM(Q63)</f>
        <v>273</v>
      </c>
      <c r="R66" s="1028">
        <f>SUM(R64)</f>
        <v>267</v>
      </c>
      <c r="S66" s="1029">
        <f>SUM(S65)</f>
        <v>247</v>
      </c>
      <c r="T66" s="1030">
        <f>SUM(T23)</f>
        <v>209</v>
      </c>
      <c r="U66" s="1015"/>
      <c r="V66" s="1018"/>
      <c r="W66" s="1019">
        <f>SUM(T37)</f>
        <v>6841</v>
      </c>
      <c r="X66" s="1125"/>
      <c r="Y66" s="1126"/>
      <c r="Z66" s="1126"/>
      <c r="AA66" s="1126"/>
      <c r="AB66" s="1126"/>
      <c r="AC66" s="1126"/>
      <c r="AD66" s="1127"/>
    </row>
    <row r="67" spans="1:30" ht="15" customHeight="1" x14ac:dyDescent="0.2">
      <c r="A67" s="874"/>
      <c r="B67" s="669"/>
      <c r="C67" s="640"/>
      <c r="D67" s="662"/>
      <c r="E67" s="660"/>
      <c r="F67" s="660"/>
      <c r="G67" s="636"/>
      <c r="H67" s="636"/>
      <c r="I67" s="1031"/>
      <c r="J67" s="1031"/>
      <c r="K67" s="875"/>
      <c r="L67" s="875"/>
      <c r="M67" s="875"/>
      <c r="N67" s="983"/>
      <c r="O67" s="983"/>
      <c r="P67" s="983"/>
      <c r="Q67" s="1012"/>
      <c r="R67" s="1012"/>
      <c r="S67" s="1012"/>
      <c r="T67" s="1012"/>
      <c r="U67" s="1015"/>
      <c r="V67" s="1015"/>
      <c r="W67" s="1015"/>
      <c r="X67" s="1015"/>
      <c r="Y67" s="1015"/>
      <c r="Z67" s="1015"/>
      <c r="AA67" s="1015"/>
      <c r="AB67" s="1086"/>
    </row>
    <row r="68" spans="1:30" ht="36.75" customHeight="1" x14ac:dyDescent="0.2">
      <c r="A68" s="958" t="s">
        <v>546</v>
      </c>
      <c r="B68" s="699"/>
      <c r="C68" s="963"/>
      <c r="D68" s="963"/>
      <c r="E68" s="963"/>
      <c r="F68" s="964"/>
      <c r="G68" s="965"/>
      <c r="H68" s="966"/>
      <c r="I68" s="966"/>
      <c r="J68" s="966"/>
      <c r="K68" s="963"/>
      <c r="L68" s="967"/>
      <c r="M68" s="968"/>
      <c r="N68" s="968"/>
      <c r="O68" s="968"/>
      <c r="P68" s="968"/>
      <c r="Q68" s="969"/>
      <c r="R68" s="970"/>
      <c r="S68" s="971"/>
      <c r="T68" s="972"/>
      <c r="V68" s="959" t="s">
        <v>501</v>
      </c>
      <c r="W68" s="959" t="s">
        <v>502</v>
      </c>
      <c r="X68" s="959" t="s">
        <v>503</v>
      </c>
      <c r="Y68" s="961" t="s">
        <v>524</v>
      </c>
      <c r="Z68" s="961" t="s">
        <v>525</v>
      </c>
      <c r="AA68" s="962" t="s">
        <v>505</v>
      </c>
      <c r="AB68" s="962" t="s">
        <v>526</v>
      </c>
      <c r="AC68" s="962" t="s">
        <v>527</v>
      </c>
      <c r="AD68" s="962" t="s">
        <v>508</v>
      </c>
    </row>
    <row r="69" spans="1:30" ht="15" customHeight="1" x14ac:dyDescent="0.2">
      <c r="A69" s="973" t="s">
        <v>509</v>
      </c>
      <c r="B69" s="1082">
        <f>SUM(C69:T69)</f>
        <v>917.5</v>
      </c>
      <c r="C69" s="978">
        <f>SUM(C26)</f>
        <v>244</v>
      </c>
      <c r="D69" s="978">
        <f>SUM(D26)</f>
        <v>137</v>
      </c>
      <c r="E69" s="978">
        <f>SUM(E26)</f>
        <v>94</v>
      </c>
      <c r="F69" s="979">
        <f>SUM(F26)</f>
        <v>160</v>
      </c>
      <c r="G69" s="980">
        <f>SUM(G26)</f>
        <v>282.5</v>
      </c>
      <c r="H69" s="719"/>
      <c r="I69" s="981"/>
      <c r="J69" s="982"/>
      <c r="K69" s="983"/>
      <c r="L69" s="984"/>
      <c r="M69" s="985"/>
      <c r="N69" s="985"/>
      <c r="O69" s="985"/>
      <c r="P69" s="985"/>
      <c r="Q69" s="986"/>
      <c r="R69" s="987"/>
      <c r="S69" s="874"/>
      <c r="T69" s="988"/>
      <c r="V69" s="974">
        <v>0</v>
      </c>
      <c r="W69" s="975">
        <f>SUM(G43)</f>
        <v>915</v>
      </c>
      <c r="X69" s="975">
        <f>SUM(W69-V69)</f>
        <v>915</v>
      </c>
      <c r="Y69" s="976">
        <f>SUM(X69*1.2)</f>
        <v>1098</v>
      </c>
      <c r="Z69" s="976">
        <f>SUM(Y69-X69)</f>
        <v>183</v>
      </c>
      <c r="AA69" s="975">
        <f>SUM(B69)</f>
        <v>917.5</v>
      </c>
      <c r="AB69" s="975">
        <f>SUM(AA69-X69)</f>
        <v>2.5</v>
      </c>
      <c r="AC69" s="977">
        <f t="shared" ref="AC69:AC82" si="25">SUM(AA69-X69)/X69</f>
        <v>2.7322404371584699E-3</v>
      </c>
      <c r="AD69" s="975">
        <f>SUM(AB69-Z69)</f>
        <v>-180.5</v>
      </c>
    </row>
    <row r="70" spans="1:30" ht="15" customHeight="1" x14ac:dyDescent="0.2">
      <c r="A70" s="973" t="s">
        <v>510</v>
      </c>
      <c r="B70" s="1082">
        <f t="shared" ref="B70:B82" si="26">SUM(C70:T70)</f>
        <v>1129</v>
      </c>
      <c r="C70" s="664"/>
      <c r="D70" s="978">
        <f>SUM(D69)</f>
        <v>137</v>
      </c>
      <c r="E70" s="978">
        <f>SUM(E69)</f>
        <v>94</v>
      </c>
      <c r="F70" s="979">
        <f>SUM(F69)</f>
        <v>160</v>
      </c>
      <c r="G70" s="990">
        <f>SUM(G69)</f>
        <v>282.5</v>
      </c>
      <c r="H70" s="989">
        <f>SUM(H26)</f>
        <v>455.5</v>
      </c>
      <c r="I70" s="981"/>
      <c r="J70" s="982"/>
      <c r="K70" s="983"/>
      <c r="L70" s="984"/>
      <c r="M70" s="985"/>
      <c r="N70" s="985"/>
      <c r="O70" s="985"/>
      <c r="P70" s="985"/>
      <c r="Q70" s="986"/>
      <c r="R70" s="991"/>
      <c r="S70" s="986"/>
      <c r="T70" s="992"/>
      <c r="V70" s="975">
        <f>SUM(C27)</f>
        <v>244</v>
      </c>
      <c r="W70" s="975">
        <f>SUM(H43)</f>
        <v>1098</v>
      </c>
      <c r="X70" s="975">
        <f t="shared" ref="X70:X82" si="27">SUM(W70-V70)</f>
        <v>854</v>
      </c>
      <c r="Y70" s="976">
        <f t="shared" ref="Y70:Y75" si="28">SUM(X70*1.2)</f>
        <v>1024.8</v>
      </c>
      <c r="Z70" s="976">
        <f>SUM(Y70-X70)</f>
        <v>170.79999999999995</v>
      </c>
      <c r="AA70" s="975">
        <f t="shared" ref="AA70:AA82" si="29">SUM(B70)</f>
        <v>1129</v>
      </c>
      <c r="AB70" s="975">
        <f t="shared" ref="AB70:AB82" si="30">SUM(AA70-X70)</f>
        <v>275</v>
      </c>
      <c r="AC70" s="977">
        <f t="shared" si="25"/>
        <v>0.32201405152224827</v>
      </c>
      <c r="AD70" s="975">
        <f t="shared" ref="AD70:AD82" si="31">SUM(AB70-Z70)</f>
        <v>104.20000000000005</v>
      </c>
    </row>
    <row r="71" spans="1:30" ht="15" customHeight="1" x14ac:dyDescent="0.2">
      <c r="A71" s="973" t="s">
        <v>511</v>
      </c>
      <c r="B71" s="1082">
        <f t="shared" si="26"/>
        <v>1373.5</v>
      </c>
      <c r="C71" s="993"/>
      <c r="D71" s="993"/>
      <c r="E71" s="1080">
        <f>SUM(E69)</f>
        <v>94</v>
      </c>
      <c r="F71" s="994">
        <f>SUM(F69)</f>
        <v>160</v>
      </c>
      <c r="G71" s="995">
        <f>SUM(G70)</f>
        <v>282.5</v>
      </c>
      <c r="H71" s="994">
        <f>SUM(H70)</f>
        <v>455.5</v>
      </c>
      <c r="I71" s="994">
        <f>SUM(I26)</f>
        <v>381.5</v>
      </c>
      <c r="J71" s="996"/>
      <c r="K71" s="985"/>
      <c r="L71" s="997"/>
      <c r="M71" s="998"/>
      <c r="N71" s="998"/>
      <c r="O71" s="998"/>
      <c r="P71" s="998"/>
      <c r="Q71" s="875"/>
      <c r="R71" s="991"/>
      <c r="S71" s="986"/>
      <c r="T71" s="992"/>
      <c r="V71" s="975">
        <f>SUM(D27)</f>
        <v>381</v>
      </c>
      <c r="W71" s="975">
        <f>SUM(I43)</f>
        <v>1281</v>
      </c>
      <c r="X71" s="975">
        <f t="shared" si="27"/>
        <v>900</v>
      </c>
      <c r="Y71" s="976">
        <f t="shared" si="28"/>
        <v>1080</v>
      </c>
      <c r="Z71" s="976">
        <f t="shared" ref="Z71:Z82" si="32">SUM(Y71-X71)</f>
        <v>180</v>
      </c>
      <c r="AA71" s="975">
        <f t="shared" si="29"/>
        <v>1373.5</v>
      </c>
      <c r="AB71" s="975">
        <f t="shared" si="30"/>
        <v>473.5</v>
      </c>
      <c r="AC71" s="977">
        <f t="shared" si="25"/>
        <v>0.52611111111111108</v>
      </c>
      <c r="AD71" s="975">
        <f t="shared" si="31"/>
        <v>293.5</v>
      </c>
    </row>
    <row r="72" spans="1:30" ht="15" customHeight="1" x14ac:dyDescent="0.2">
      <c r="A72" s="1075" t="s">
        <v>512</v>
      </c>
      <c r="B72" s="1083">
        <f t="shared" si="26"/>
        <v>1615.5</v>
      </c>
      <c r="C72" s="1073"/>
      <c r="D72" s="1073"/>
      <c r="E72" s="996"/>
      <c r="F72" s="996">
        <f>SUM(F69)</f>
        <v>160</v>
      </c>
      <c r="G72" s="1069">
        <f>SUM(G71)</f>
        <v>282.5</v>
      </c>
      <c r="H72" s="996">
        <f>SUM(H71)</f>
        <v>455.5</v>
      </c>
      <c r="I72" s="996">
        <f>SUM(I71)</f>
        <v>381.5</v>
      </c>
      <c r="J72" s="996">
        <f>SUM(J26)</f>
        <v>336</v>
      </c>
      <c r="K72" s="996"/>
      <c r="L72" s="1069"/>
      <c r="M72" s="996"/>
      <c r="N72" s="1010"/>
      <c r="O72" s="1010"/>
      <c r="P72" s="1010"/>
      <c r="Q72" s="1074"/>
      <c r="R72" s="1071"/>
      <c r="S72" s="1070"/>
      <c r="T72" s="1072"/>
      <c r="V72" s="1076">
        <f>SUM(E27)</f>
        <v>475</v>
      </c>
      <c r="W72" s="1076">
        <f>SUM(J43)</f>
        <v>1464</v>
      </c>
      <c r="X72" s="1098">
        <f t="shared" si="27"/>
        <v>989</v>
      </c>
      <c r="Y72" s="1098">
        <f t="shared" si="28"/>
        <v>1186.8</v>
      </c>
      <c r="Z72" s="1077">
        <f t="shared" si="32"/>
        <v>197.79999999999995</v>
      </c>
      <c r="AA72" s="1098">
        <f t="shared" si="29"/>
        <v>1615.5</v>
      </c>
      <c r="AB72" s="1076">
        <f t="shared" si="30"/>
        <v>626.5</v>
      </c>
      <c r="AC72" s="1078">
        <f t="shared" si="25"/>
        <v>0.6334681496461072</v>
      </c>
      <c r="AD72" s="1076">
        <f t="shared" si="31"/>
        <v>428.70000000000005</v>
      </c>
    </row>
    <row r="73" spans="1:30" ht="15" customHeight="1" x14ac:dyDescent="0.2">
      <c r="A73" s="709" t="s">
        <v>513</v>
      </c>
      <c r="B73" s="1082">
        <f t="shared" si="26"/>
        <v>1678.5</v>
      </c>
      <c r="C73" s="993"/>
      <c r="D73" s="993"/>
      <c r="E73" s="999"/>
      <c r="F73" s="1000"/>
      <c r="G73" s="990">
        <f>SUM(G72)</f>
        <v>282.5</v>
      </c>
      <c r="H73" s="994">
        <f>SUM(H70)</f>
        <v>455.5</v>
      </c>
      <c r="I73" s="1001">
        <f>SUM(I72)</f>
        <v>381.5</v>
      </c>
      <c r="J73" s="1001">
        <f>SUM(J72)</f>
        <v>336</v>
      </c>
      <c r="K73" s="1001">
        <f>SUM(K26)</f>
        <v>223</v>
      </c>
      <c r="L73" s="1002"/>
      <c r="M73" s="862"/>
      <c r="N73" s="1003"/>
      <c r="O73" s="1003"/>
      <c r="P73" s="1003"/>
      <c r="Q73" s="876"/>
      <c r="R73" s="987"/>
      <c r="S73" s="874"/>
      <c r="T73" s="988"/>
      <c r="V73" s="710">
        <f>SUM(F27)</f>
        <v>635</v>
      </c>
      <c r="W73" s="710">
        <f>SUM(K43)</f>
        <v>1647</v>
      </c>
      <c r="X73" s="975">
        <f t="shared" si="27"/>
        <v>1012</v>
      </c>
      <c r="Y73" s="976">
        <f t="shared" si="28"/>
        <v>1214.3999999999999</v>
      </c>
      <c r="Z73" s="976">
        <f t="shared" si="32"/>
        <v>202.39999999999986</v>
      </c>
      <c r="AA73" s="975">
        <f t="shared" si="29"/>
        <v>1678.5</v>
      </c>
      <c r="AB73" s="975">
        <f t="shared" si="30"/>
        <v>666.5</v>
      </c>
      <c r="AC73" s="977">
        <f t="shared" si="25"/>
        <v>0.65859683794466406</v>
      </c>
      <c r="AD73" s="975">
        <f t="shared" si="31"/>
        <v>464.10000000000014</v>
      </c>
    </row>
    <row r="74" spans="1:30" ht="15" customHeight="1" x14ac:dyDescent="0.2">
      <c r="A74" s="709" t="s">
        <v>514</v>
      </c>
      <c r="B74" s="1082">
        <f t="shared" si="26"/>
        <v>1598</v>
      </c>
      <c r="C74" s="993"/>
      <c r="D74" s="993"/>
      <c r="E74" s="993"/>
      <c r="F74" s="1005"/>
      <c r="G74" s="1006"/>
      <c r="H74" s="994">
        <f>SUM(H70)</f>
        <v>455.5</v>
      </c>
      <c r="I74" s="1001">
        <f>SUM(I72)</f>
        <v>381.5</v>
      </c>
      <c r="J74" s="1001">
        <f>SUM(J72)</f>
        <v>336</v>
      </c>
      <c r="K74" s="1001">
        <f>SUM(K73)</f>
        <v>223</v>
      </c>
      <c r="L74" s="990">
        <f>SUM(L26)</f>
        <v>202</v>
      </c>
      <c r="M74" s="862"/>
      <c r="N74" s="1003"/>
      <c r="O74" s="1003"/>
      <c r="P74" s="1003"/>
      <c r="Q74" s="876"/>
      <c r="R74" s="987"/>
      <c r="S74" s="874"/>
      <c r="T74" s="988"/>
      <c r="V74" s="710">
        <f>SUM(G27)</f>
        <v>917.5</v>
      </c>
      <c r="W74" s="710">
        <f>SUM(L43)</f>
        <v>1830</v>
      </c>
      <c r="X74" s="975">
        <f t="shared" si="27"/>
        <v>912.5</v>
      </c>
      <c r="Y74" s="976">
        <f t="shared" si="28"/>
        <v>1095</v>
      </c>
      <c r="Z74" s="976">
        <f t="shared" si="32"/>
        <v>182.5</v>
      </c>
      <c r="AA74" s="975">
        <f t="shared" si="29"/>
        <v>1598</v>
      </c>
      <c r="AB74" s="975">
        <f t="shared" si="30"/>
        <v>685.5</v>
      </c>
      <c r="AC74" s="977">
        <f t="shared" si="25"/>
        <v>0.75123287671232875</v>
      </c>
      <c r="AD74" s="975">
        <f t="shared" si="31"/>
        <v>503</v>
      </c>
    </row>
    <row r="75" spans="1:30" ht="15" customHeight="1" x14ac:dyDescent="0.2">
      <c r="A75" s="709" t="s">
        <v>515</v>
      </c>
      <c r="B75" s="1082">
        <f t="shared" si="26"/>
        <v>1396.5</v>
      </c>
      <c r="C75" s="993"/>
      <c r="D75" s="998"/>
      <c r="E75" s="993"/>
      <c r="F75" s="1005"/>
      <c r="G75" s="1006"/>
      <c r="H75" s="996"/>
      <c r="I75" s="1001">
        <f>SUM(I72)</f>
        <v>381.5</v>
      </c>
      <c r="J75" s="1001">
        <f>SUM(J72)</f>
        <v>336</v>
      </c>
      <c r="K75" s="1001">
        <f>SUM(K74)</f>
        <v>223</v>
      </c>
      <c r="L75" s="990">
        <f>SUM(L74)</f>
        <v>202</v>
      </c>
      <c r="M75" s="1001">
        <f>SUM(M26)</f>
        <v>254</v>
      </c>
      <c r="N75" s="1003"/>
      <c r="O75" s="1003"/>
      <c r="P75" s="1003"/>
      <c r="Q75" s="876"/>
      <c r="R75" s="987"/>
      <c r="S75" s="874"/>
      <c r="T75" s="988"/>
      <c r="V75" s="710">
        <f>SUM(H27)</f>
        <v>1373</v>
      </c>
      <c r="W75" s="710">
        <f>SUM(M43)</f>
        <v>2013</v>
      </c>
      <c r="X75" s="975">
        <f t="shared" si="27"/>
        <v>640</v>
      </c>
      <c r="Y75" s="976">
        <f t="shared" si="28"/>
        <v>768</v>
      </c>
      <c r="Z75" s="976">
        <f t="shared" si="32"/>
        <v>128</v>
      </c>
      <c r="AA75" s="975">
        <f t="shared" si="29"/>
        <v>1396.5</v>
      </c>
      <c r="AB75" s="975">
        <f t="shared" si="30"/>
        <v>756.5</v>
      </c>
      <c r="AC75" s="977">
        <f t="shared" si="25"/>
        <v>1.1820312500000001</v>
      </c>
      <c r="AD75" s="975">
        <f t="shared" si="31"/>
        <v>628.5</v>
      </c>
    </row>
    <row r="76" spans="1:30" ht="15" customHeight="1" x14ac:dyDescent="0.2">
      <c r="A76" s="709" t="s">
        <v>516</v>
      </c>
      <c r="B76" s="1082">
        <f t="shared" si="26"/>
        <v>1222</v>
      </c>
      <c r="C76" s="993"/>
      <c r="D76" s="993"/>
      <c r="E76" s="993"/>
      <c r="F76" s="1005"/>
      <c r="G76" s="1006"/>
      <c r="H76" s="1010"/>
      <c r="I76" s="1010"/>
      <c r="J76" s="1001">
        <f>SUM(J72)</f>
        <v>336</v>
      </c>
      <c r="K76" s="1001">
        <f>SUM(K75)</f>
        <v>223</v>
      </c>
      <c r="L76" s="990">
        <f>SUM(L75)</f>
        <v>202</v>
      </c>
      <c r="M76" s="1001">
        <f>SUM(M75)</f>
        <v>254</v>
      </c>
      <c r="N76" s="1001">
        <f>SUM(N26)</f>
        <v>207</v>
      </c>
      <c r="O76" s="862"/>
      <c r="P76" s="862"/>
      <c r="Q76" s="874"/>
      <c r="R76" s="987"/>
      <c r="S76" s="874"/>
      <c r="T76" s="988"/>
      <c r="V76" s="710">
        <f>SUM(I27)</f>
        <v>1754.5</v>
      </c>
      <c r="W76" s="710">
        <f>SUM(N43)</f>
        <v>2196</v>
      </c>
      <c r="X76" s="975">
        <f t="shared" si="27"/>
        <v>441.5</v>
      </c>
      <c r="Y76" s="1004">
        <f>SUM(X76*1.05)</f>
        <v>463.57500000000005</v>
      </c>
      <c r="Z76" s="1004">
        <f t="shared" si="32"/>
        <v>22.075000000000045</v>
      </c>
      <c r="AA76" s="975">
        <f t="shared" si="29"/>
        <v>1222</v>
      </c>
      <c r="AB76" s="975">
        <f t="shared" si="30"/>
        <v>780.5</v>
      </c>
      <c r="AC76" s="977">
        <f t="shared" si="25"/>
        <v>1.7678369195922989</v>
      </c>
      <c r="AD76" s="975">
        <f t="shared" si="31"/>
        <v>758.42499999999995</v>
      </c>
    </row>
    <row r="77" spans="1:30" ht="15" customHeight="1" x14ac:dyDescent="0.2">
      <c r="A77" s="709" t="s">
        <v>518</v>
      </c>
      <c r="B77" s="1082">
        <f t="shared" si="26"/>
        <v>1028</v>
      </c>
      <c r="C77" s="993"/>
      <c r="D77" s="993"/>
      <c r="E77" s="993"/>
      <c r="F77" s="1005"/>
      <c r="G77" s="1006"/>
      <c r="H77" s="1010"/>
      <c r="I77" s="1010"/>
      <c r="J77" s="996"/>
      <c r="K77" s="1001">
        <f>SUM(K76)</f>
        <v>223</v>
      </c>
      <c r="L77" s="990">
        <f>SUM(L76)</f>
        <v>202</v>
      </c>
      <c r="M77" s="1001">
        <f>SUM(M76)</f>
        <v>254</v>
      </c>
      <c r="N77" s="1001">
        <f>SUM(N76)</f>
        <v>207</v>
      </c>
      <c r="O77" s="1001">
        <f>SUM(O26)</f>
        <v>142</v>
      </c>
      <c r="P77" s="862"/>
      <c r="Q77" s="874"/>
      <c r="R77" s="987"/>
      <c r="S77" s="874"/>
      <c r="T77" s="988"/>
      <c r="V77" s="710">
        <f>SUM(J27)</f>
        <v>2090.5</v>
      </c>
      <c r="W77" s="710">
        <f>SUM(O43)</f>
        <v>2379</v>
      </c>
      <c r="X77" s="975">
        <f t="shared" si="27"/>
        <v>288.5</v>
      </c>
      <c r="Y77" s="1004">
        <f t="shared" ref="Y77:Y82" si="33">SUM(X77*1.05)</f>
        <v>302.92500000000001</v>
      </c>
      <c r="Z77" s="1004">
        <f t="shared" si="32"/>
        <v>14.425000000000011</v>
      </c>
      <c r="AA77" s="975">
        <f t="shared" si="29"/>
        <v>1028</v>
      </c>
      <c r="AB77" s="975">
        <f t="shared" si="30"/>
        <v>739.5</v>
      </c>
      <c r="AC77" s="977">
        <f t="shared" si="25"/>
        <v>2.563258232235702</v>
      </c>
      <c r="AD77" s="975">
        <f t="shared" si="31"/>
        <v>725.07500000000005</v>
      </c>
    </row>
    <row r="78" spans="1:30" ht="15" customHeight="1" x14ac:dyDescent="0.2">
      <c r="A78" s="709" t="s">
        <v>519</v>
      </c>
      <c r="B78" s="1082">
        <f t="shared" si="26"/>
        <v>922</v>
      </c>
      <c r="C78" s="993"/>
      <c r="D78" s="993"/>
      <c r="E78" s="993"/>
      <c r="F78" s="1005"/>
      <c r="G78" s="1006"/>
      <c r="H78" s="1010"/>
      <c r="I78" s="1010"/>
      <c r="J78" s="996"/>
      <c r="K78" s="862"/>
      <c r="L78" s="990">
        <f>SUM(L77)</f>
        <v>202</v>
      </c>
      <c r="M78" s="1001">
        <f>SUM(M77)</f>
        <v>254</v>
      </c>
      <c r="N78" s="1001">
        <f>SUM(N77)</f>
        <v>207</v>
      </c>
      <c r="O78" s="1001">
        <f>SUM(O77)</f>
        <v>142</v>
      </c>
      <c r="P78" s="1001">
        <f>SUM(P26)</f>
        <v>117</v>
      </c>
      <c r="Q78" s="874"/>
      <c r="R78" s="987"/>
      <c r="S78" s="874"/>
      <c r="T78" s="988"/>
      <c r="V78" s="710">
        <f>SUM(K27)</f>
        <v>2313.5</v>
      </c>
      <c r="W78" s="710">
        <f>SUM(P43)</f>
        <v>2562</v>
      </c>
      <c r="X78" s="975">
        <f t="shared" si="27"/>
        <v>248.5</v>
      </c>
      <c r="Y78" s="1004">
        <f t="shared" si="33"/>
        <v>260.92500000000001</v>
      </c>
      <c r="Z78" s="1004">
        <f t="shared" si="32"/>
        <v>12.425000000000011</v>
      </c>
      <c r="AA78" s="975">
        <f t="shared" si="29"/>
        <v>922</v>
      </c>
      <c r="AB78" s="975">
        <f t="shared" si="30"/>
        <v>673.5</v>
      </c>
      <c r="AC78" s="977">
        <f t="shared" si="25"/>
        <v>2.7102615694164989</v>
      </c>
      <c r="AD78" s="975">
        <f t="shared" si="31"/>
        <v>661.07500000000005</v>
      </c>
    </row>
    <row r="79" spans="1:30" ht="15" customHeight="1" x14ac:dyDescent="0.2">
      <c r="A79" s="709" t="s">
        <v>520</v>
      </c>
      <c r="B79" s="1082">
        <f t="shared" si="26"/>
        <v>773</v>
      </c>
      <c r="C79" s="875"/>
      <c r="D79" s="875"/>
      <c r="E79" s="875"/>
      <c r="F79" s="1011"/>
      <c r="G79" s="1006"/>
      <c r="H79" s="982"/>
      <c r="I79" s="982"/>
      <c r="J79" s="982"/>
      <c r="K79" s="1012"/>
      <c r="L79" s="1013"/>
      <c r="M79" s="1014">
        <f>SUM(M78)</f>
        <v>254</v>
      </c>
      <c r="N79" s="1014">
        <f>SUM(N78)</f>
        <v>207</v>
      </c>
      <c r="O79" s="1014">
        <f>SUM(O78)</f>
        <v>142</v>
      </c>
      <c r="P79" s="1014">
        <f>SUM(P78)</f>
        <v>117</v>
      </c>
      <c r="Q79" s="1014">
        <f>SUM(Q26)</f>
        <v>53</v>
      </c>
      <c r="R79" s="987"/>
      <c r="S79" s="874"/>
      <c r="T79" s="988"/>
      <c r="V79" s="710">
        <f>SUM(L27)</f>
        <v>2515.5</v>
      </c>
      <c r="W79" s="710">
        <f>SUM(Q43)</f>
        <v>2744</v>
      </c>
      <c r="X79" s="975">
        <f t="shared" si="27"/>
        <v>228.5</v>
      </c>
      <c r="Y79" s="1004">
        <f t="shared" si="33"/>
        <v>239.92500000000001</v>
      </c>
      <c r="Z79" s="1004">
        <f t="shared" si="32"/>
        <v>11.425000000000011</v>
      </c>
      <c r="AA79" s="975">
        <f t="shared" si="29"/>
        <v>773</v>
      </c>
      <c r="AB79" s="975">
        <f t="shared" si="30"/>
        <v>544.5</v>
      </c>
      <c r="AC79" s="977">
        <f t="shared" si="25"/>
        <v>2.3829321663019694</v>
      </c>
      <c r="AD79" s="975">
        <f t="shared" si="31"/>
        <v>533.07500000000005</v>
      </c>
    </row>
    <row r="80" spans="1:30" ht="15" customHeight="1" x14ac:dyDescent="0.2">
      <c r="A80" s="988" t="s">
        <v>521</v>
      </c>
      <c r="B80" s="1082">
        <f t="shared" si="26"/>
        <v>572</v>
      </c>
      <c r="C80" s="875"/>
      <c r="D80" s="875"/>
      <c r="E80" s="875"/>
      <c r="F80" s="1011"/>
      <c r="G80" s="1006"/>
      <c r="H80" s="982"/>
      <c r="I80" s="982"/>
      <c r="J80" s="982"/>
      <c r="K80" s="1012"/>
      <c r="L80" s="1013"/>
      <c r="M80" s="1015"/>
      <c r="N80" s="1014">
        <f>SUM(N79)</f>
        <v>207</v>
      </c>
      <c r="O80" s="1014">
        <f>SUM(O79)</f>
        <v>142</v>
      </c>
      <c r="P80" s="1014">
        <f>SUM(P78)</f>
        <v>117</v>
      </c>
      <c r="Q80" s="1014">
        <f>SUM(Q79)</f>
        <v>53</v>
      </c>
      <c r="R80" s="1016">
        <f>SUM(R26)</f>
        <v>53</v>
      </c>
      <c r="S80" s="874"/>
      <c r="T80" s="988"/>
      <c r="V80" s="710">
        <f>SUM(M27)</f>
        <v>2769.5</v>
      </c>
      <c r="W80" s="640">
        <f>SUM(R43)</f>
        <v>2926</v>
      </c>
      <c r="X80" s="975">
        <f t="shared" si="27"/>
        <v>156.5</v>
      </c>
      <c r="Y80" s="1004">
        <f t="shared" si="33"/>
        <v>164.32500000000002</v>
      </c>
      <c r="Z80" s="1032">
        <f t="shared" si="32"/>
        <v>7.8250000000000171</v>
      </c>
      <c r="AA80" s="975">
        <f t="shared" si="29"/>
        <v>572</v>
      </c>
      <c r="AB80" s="975">
        <f t="shared" si="30"/>
        <v>415.5</v>
      </c>
      <c r="AC80" s="977">
        <f t="shared" si="25"/>
        <v>2.6549520766773163</v>
      </c>
      <c r="AD80" s="975">
        <f t="shared" si="31"/>
        <v>407.67499999999995</v>
      </c>
    </row>
    <row r="81" spans="1:30" ht="15" customHeight="1" x14ac:dyDescent="0.2">
      <c r="A81" s="988" t="s">
        <v>522</v>
      </c>
      <c r="B81" s="1082">
        <f t="shared" si="26"/>
        <v>410</v>
      </c>
      <c r="C81" s="875"/>
      <c r="D81" s="875"/>
      <c r="E81" s="875"/>
      <c r="F81" s="1011"/>
      <c r="G81" s="1006"/>
      <c r="H81" s="982"/>
      <c r="I81" s="982"/>
      <c r="J81" s="982"/>
      <c r="K81" s="1012"/>
      <c r="L81" s="1013"/>
      <c r="M81" s="1015"/>
      <c r="N81" s="1015"/>
      <c r="O81" s="1014">
        <f>SUM(O80)</f>
        <v>142</v>
      </c>
      <c r="P81" s="1014">
        <f>SUM(P78)</f>
        <v>117</v>
      </c>
      <c r="Q81" s="1014">
        <f>SUM(Q79)</f>
        <v>53</v>
      </c>
      <c r="R81" s="1016">
        <f>SUM(R80)</f>
        <v>53</v>
      </c>
      <c r="S81" s="1017">
        <f>SUM(S26)</f>
        <v>45</v>
      </c>
      <c r="T81" s="988"/>
      <c r="V81" s="710">
        <f>SUM(N27)</f>
        <v>2976.5</v>
      </c>
      <c r="W81" s="640">
        <f>SUM(S43)</f>
        <v>3108</v>
      </c>
      <c r="X81" s="975">
        <f t="shared" si="27"/>
        <v>131.5</v>
      </c>
      <c r="Y81" s="1004">
        <f t="shared" si="33"/>
        <v>138.07500000000002</v>
      </c>
      <c r="Z81" s="1004">
        <f t="shared" si="32"/>
        <v>6.5750000000000171</v>
      </c>
      <c r="AA81" s="975">
        <f t="shared" si="29"/>
        <v>410</v>
      </c>
      <c r="AB81" s="975">
        <f t="shared" si="30"/>
        <v>278.5</v>
      </c>
      <c r="AC81" s="977">
        <f t="shared" si="25"/>
        <v>2.1178707224334601</v>
      </c>
      <c r="AD81" s="975">
        <f t="shared" si="31"/>
        <v>271.92499999999995</v>
      </c>
    </row>
    <row r="82" spans="1:30" ht="15" customHeight="1" x14ac:dyDescent="0.2">
      <c r="A82" s="1079" t="s">
        <v>523</v>
      </c>
      <c r="B82" s="1084">
        <f t="shared" si="26"/>
        <v>301</v>
      </c>
      <c r="C82" s="1020"/>
      <c r="D82" s="1020"/>
      <c r="E82" s="1020"/>
      <c r="F82" s="1021"/>
      <c r="G82" s="1022"/>
      <c r="H82" s="1023"/>
      <c r="I82" s="1023"/>
      <c r="J82" s="1023"/>
      <c r="K82" s="1024"/>
      <c r="L82" s="1025"/>
      <c r="M82" s="1026"/>
      <c r="N82" s="1026"/>
      <c r="O82" s="1026"/>
      <c r="P82" s="1027">
        <f>SUM(P78)</f>
        <v>117</v>
      </c>
      <c r="Q82" s="1027">
        <f>SUM(Q79)</f>
        <v>53</v>
      </c>
      <c r="R82" s="1028">
        <f>SUM(R80)</f>
        <v>53</v>
      </c>
      <c r="S82" s="1029">
        <f>SUM(S81)</f>
        <v>45</v>
      </c>
      <c r="T82" s="1030">
        <f>SUM(T26)</f>
        <v>33</v>
      </c>
      <c r="V82" s="1018">
        <f>SUM(O27)</f>
        <v>3118.5</v>
      </c>
      <c r="W82" s="1019">
        <f>SUM(T43)</f>
        <v>3290</v>
      </c>
      <c r="X82" s="1007">
        <f t="shared" si="27"/>
        <v>171.5</v>
      </c>
      <c r="Y82" s="1008">
        <f t="shared" si="33"/>
        <v>180.07500000000002</v>
      </c>
      <c r="Z82" s="1008">
        <f t="shared" si="32"/>
        <v>8.5750000000000171</v>
      </c>
      <c r="AA82" s="1007">
        <f t="shared" si="29"/>
        <v>301</v>
      </c>
      <c r="AB82" s="1007">
        <f t="shared" si="30"/>
        <v>129.5</v>
      </c>
      <c r="AC82" s="1009">
        <f t="shared" si="25"/>
        <v>0.75510204081632648</v>
      </c>
      <c r="AD82" s="1007">
        <f t="shared" si="31"/>
        <v>120.92499999999998</v>
      </c>
    </row>
    <row r="83" spans="1:30" ht="15" customHeight="1" x14ac:dyDescent="0.2">
      <c r="A83" s="874"/>
      <c r="B83" s="669"/>
      <c r="C83" s="669"/>
      <c r="D83" s="669"/>
      <c r="E83" s="669"/>
      <c r="F83" s="669"/>
      <c r="G83" s="669"/>
      <c r="H83" s="669"/>
      <c r="I83" s="669"/>
      <c r="J83" s="669"/>
      <c r="K83" s="875"/>
      <c r="L83" s="875"/>
      <c r="M83" s="875"/>
      <c r="N83" s="875"/>
      <c r="O83" s="875"/>
      <c r="P83" s="875"/>
      <c r="Q83" s="876"/>
      <c r="R83" s="876"/>
      <c r="S83" s="876"/>
      <c r="T83" s="876"/>
      <c r="U83" s="876"/>
      <c r="V83" s="876"/>
      <c r="W83" s="876"/>
      <c r="X83" s="876"/>
      <c r="Y83" s="876"/>
      <c r="Z83" s="874"/>
      <c r="AA83" s="874"/>
      <c r="AB83" s="971"/>
    </row>
    <row r="84" spans="1:30" ht="15" customHeight="1" x14ac:dyDescent="0.2">
      <c r="AB84" s="874"/>
    </row>
  </sheetData>
  <mergeCells count="4">
    <mergeCell ref="F1:J1"/>
    <mergeCell ref="F31:J31"/>
    <mergeCell ref="V34:Z36"/>
    <mergeCell ref="X60:AD66"/>
  </mergeCells>
  <pageMargins left="0.7" right="0.7" top="0.75" bottom="0.75" header="0.3" footer="0.3"/>
  <ignoredErrors>
    <ignoredError sqref="Y53:Y59 Y69:Y8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zoomScale="90" zoomScaleNormal="90" workbookViewId="0">
      <selection activeCell="H18" sqref="H18"/>
    </sheetView>
  </sheetViews>
  <sheetFormatPr defaultRowHeight="14.25" x14ac:dyDescent="0.25"/>
  <cols>
    <col min="1" max="1" width="1.5703125" style="1090" customWidth="1"/>
    <col min="2" max="2" width="27.5703125" style="1090" customWidth="1"/>
    <col min="3" max="3" width="12.5703125" style="1090" customWidth="1"/>
    <col min="4" max="4" width="12.7109375" style="1090" customWidth="1"/>
    <col min="5" max="5" width="9.140625" style="1090"/>
    <col min="6" max="6" width="11.42578125" style="1090" customWidth="1"/>
    <col min="7" max="16384" width="9.140625" style="1090"/>
  </cols>
  <sheetData>
    <row r="1" spans="2:6" ht="6.75" customHeight="1" x14ac:dyDescent="0.25"/>
    <row r="2" spans="2:6" s="1089" customFormat="1" x14ac:dyDescent="0.25">
      <c r="B2" s="1089" t="s">
        <v>582</v>
      </c>
    </row>
    <row r="4" spans="2:6" x14ac:dyDescent="0.25">
      <c r="B4" s="1089" t="s">
        <v>570</v>
      </c>
      <c r="C4" s="1090" t="s">
        <v>616</v>
      </c>
    </row>
    <row r="5" spans="2:6" x14ac:dyDescent="0.25">
      <c r="B5" s="1089" t="s">
        <v>571</v>
      </c>
      <c r="C5" s="1090" t="s">
        <v>580</v>
      </c>
    </row>
    <row r="6" spans="2:6" x14ac:dyDescent="0.25">
      <c r="B6" s="1089" t="s">
        <v>572</v>
      </c>
      <c r="C6" s="1090" t="s">
        <v>573</v>
      </c>
    </row>
    <row r="7" spans="2:6" x14ac:dyDescent="0.25">
      <c r="B7" s="1089" t="s">
        <v>583</v>
      </c>
      <c r="C7" s="1090" t="s">
        <v>574</v>
      </c>
    </row>
    <row r="8" spans="2:6" x14ac:dyDescent="0.25">
      <c r="B8" s="1089"/>
    </row>
    <row r="9" spans="2:6" x14ac:dyDescent="0.25">
      <c r="B9" s="1089" t="s">
        <v>547</v>
      </c>
      <c r="F9" s="1089" t="s">
        <v>366</v>
      </c>
    </row>
    <row r="10" spans="2:6" x14ac:dyDescent="0.25">
      <c r="B10" s="1091" t="s">
        <v>548</v>
      </c>
      <c r="C10" s="1091" t="s">
        <v>549</v>
      </c>
      <c r="D10" s="1092">
        <v>13000</v>
      </c>
      <c r="F10" s="1097"/>
    </row>
    <row r="11" spans="2:6" x14ac:dyDescent="0.25">
      <c r="B11" s="1091" t="s">
        <v>550</v>
      </c>
      <c r="C11" s="1091" t="s">
        <v>551</v>
      </c>
      <c r="D11" s="1092">
        <f>SUM('5yr Dissagg Frontloaded'!E32)</f>
        <v>1523</v>
      </c>
      <c r="F11" s="1097"/>
    </row>
    <row r="12" spans="2:6" x14ac:dyDescent="0.25">
      <c r="B12" s="1091" t="s">
        <v>499</v>
      </c>
      <c r="C12" s="1091" t="s">
        <v>553</v>
      </c>
      <c r="D12" s="1092">
        <f>SUM(D10-D11)</f>
        <v>11477</v>
      </c>
      <c r="F12" s="1097"/>
    </row>
    <row r="13" spans="2:6" x14ac:dyDescent="0.25">
      <c r="B13" s="1091" t="s">
        <v>552</v>
      </c>
      <c r="C13" s="1091"/>
      <c r="D13" s="1092">
        <f>SUM(D12/15)</f>
        <v>765.13333333333333</v>
      </c>
      <c r="F13" s="1097"/>
    </row>
    <row r="14" spans="2:6" x14ac:dyDescent="0.25">
      <c r="B14" s="1091" t="s">
        <v>554</v>
      </c>
      <c r="C14" s="1091" t="s">
        <v>512</v>
      </c>
      <c r="D14" s="1102">
        <f>SUM(D13)*5</f>
        <v>3825.6666666666665</v>
      </c>
      <c r="F14" s="1097" t="s">
        <v>566</v>
      </c>
    </row>
    <row r="15" spans="2:6" x14ac:dyDescent="0.25">
      <c r="B15" s="1091" t="s">
        <v>555</v>
      </c>
      <c r="C15" s="1091" t="s">
        <v>556</v>
      </c>
      <c r="D15" s="1101">
        <f>SUM(D14)*1.2</f>
        <v>4590.7999999999993</v>
      </c>
      <c r="F15" s="1097"/>
    </row>
    <row r="16" spans="2:6" x14ac:dyDescent="0.25">
      <c r="B16" s="1091" t="s">
        <v>557</v>
      </c>
      <c r="C16" s="1091"/>
      <c r="D16" s="1093">
        <f>SUM('5yr Dissagg Frontloaded'!F33:J33)</f>
        <v>5933</v>
      </c>
      <c r="F16" s="1097"/>
    </row>
    <row r="18" spans="2:6" x14ac:dyDescent="0.25">
      <c r="B18" s="1089" t="s">
        <v>562</v>
      </c>
    </row>
    <row r="19" spans="2:6" x14ac:dyDescent="0.25">
      <c r="B19" s="1091" t="s">
        <v>548</v>
      </c>
      <c r="C19" s="1091" t="s">
        <v>549</v>
      </c>
      <c r="D19" s="1092" t="s">
        <v>558</v>
      </c>
      <c r="F19" s="1097"/>
    </row>
    <row r="20" spans="2:6" x14ac:dyDescent="0.25">
      <c r="B20" s="1091" t="s">
        <v>550</v>
      </c>
      <c r="C20" s="1091" t="s">
        <v>551</v>
      </c>
      <c r="D20" s="1092">
        <f>SUM('5yr Dissagg Frontloaded'!E32)</f>
        <v>1523</v>
      </c>
      <c r="F20" s="1097"/>
    </row>
    <row r="21" spans="2:6" x14ac:dyDescent="0.25">
      <c r="B21" s="1091" t="s">
        <v>576</v>
      </c>
      <c r="C21" s="1091" t="s">
        <v>561</v>
      </c>
      <c r="D21" s="1092">
        <v>5776</v>
      </c>
      <c r="F21" s="1097" t="s">
        <v>559</v>
      </c>
    </row>
    <row r="22" spans="2:6" x14ac:dyDescent="0.25">
      <c r="B22" s="1091" t="s">
        <v>554</v>
      </c>
      <c r="C22" s="1091" t="s">
        <v>512</v>
      </c>
      <c r="D22" s="1102">
        <f>SUM(D21-D20)</f>
        <v>4253</v>
      </c>
      <c r="F22" s="1097" t="s">
        <v>560</v>
      </c>
    </row>
    <row r="23" spans="2:6" x14ac:dyDescent="0.25">
      <c r="B23" s="1091" t="s">
        <v>555</v>
      </c>
      <c r="C23" s="1091" t="s">
        <v>512</v>
      </c>
      <c r="D23" s="1101">
        <f>SUM(D22)*1.2</f>
        <v>5103.5999999999995</v>
      </c>
      <c r="F23" s="1097"/>
    </row>
    <row r="24" spans="2:6" x14ac:dyDescent="0.25">
      <c r="B24" s="1091" t="s">
        <v>557</v>
      </c>
      <c r="C24" s="1091"/>
      <c r="D24" s="1093">
        <f>SUM(D16)</f>
        <v>5933</v>
      </c>
      <c r="F24" s="1097"/>
    </row>
    <row r="26" spans="2:6" x14ac:dyDescent="0.25">
      <c r="B26" s="1089" t="s">
        <v>567</v>
      </c>
    </row>
    <row r="27" spans="2:6" x14ac:dyDescent="0.25">
      <c r="B27" s="1091" t="s">
        <v>548</v>
      </c>
      <c r="C27" s="1091" t="s">
        <v>549</v>
      </c>
      <c r="D27" s="1092">
        <v>13000</v>
      </c>
      <c r="F27" s="1097"/>
    </row>
    <row r="28" spans="2:6" x14ac:dyDescent="0.25">
      <c r="B28" s="1091" t="s">
        <v>550</v>
      </c>
      <c r="C28" s="1091" t="s">
        <v>551</v>
      </c>
      <c r="D28" s="1092">
        <f>SUM('5yr Dissagg Frontloaded'!E32)</f>
        <v>1523</v>
      </c>
      <c r="F28" s="1097" t="s">
        <v>568</v>
      </c>
    </row>
    <row r="29" spans="2:6" x14ac:dyDescent="0.25">
      <c r="B29" s="1091" t="s">
        <v>499</v>
      </c>
      <c r="C29" s="1091" t="s">
        <v>553</v>
      </c>
      <c r="D29" s="1092">
        <f>SUM(D27-D28)</f>
        <v>11477</v>
      </c>
      <c r="F29" s="1097" t="s">
        <v>569</v>
      </c>
    </row>
    <row r="30" spans="2:6" x14ac:dyDescent="0.25">
      <c r="B30" s="1091" t="s">
        <v>552</v>
      </c>
      <c r="C30" s="1091"/>
      <c r="D30" s="1092">
        <f>SUM(D29/15)</f>
        <v>765.13333333333333</v>
      </c>
      <c r="F30" s="1097"/>
    </row>
    <row r="31" spans="2:6" x14ac:dyDescent="0.25">
      <c r="B31" s="1091" t="s">
        <v>554</v>
      </c>
      <c r="C31" s="1091" t="s">
        <v>512</v>
      </c>
      <c r="D31" s="1102">
        <f>SUM(D30)*5</f>
        <v>3825.6666666666665</v>
      </c>
      <c r="F31" s="1097"/>
    </row>
    <row r="32" spans="2:6" x14ac:dyDescent="0.25">
      <c r="B32" s="1091" t="s">
        <v>555</v>
      </c>
      <c r="C32" s="1091" t="s">
        <v>556</v>
      </c>
      <c r="D32" s="1101">
        <f>SUM(D31)*1.2</f>
        <v>4590.7999999999993</v>
      </c>
      <c r="F32" s="1097"/>
    </row>
    <row r="33" spans="2:6" x14ac:dyDescent="0.25">
      <c r="B33" s="1091" t="s">
        <v>557</v>
      </c>
      <c r="C33" s="1091"/>
      <c r="D33" s="1093">
        <f>SUM('5yr Dissagg Frontloaded'!F33:J33)</f>
        <v>5933</v>
      </c>
      <c r="F33" s="1097"/>
    </row>
    <row r="35" spans="2:6" x14ac:dyDescent="0.25">
      <c r="B35" s="1089" t="s">
        <v>575</v>
      </c>
    </row>
    <row r="36" spans="2:6" x14ac:dyDescent="0.25">
      <c r="B36" s="1091" t="s">
        <v>548</v>
      </c>
      <c r="C36" s="1091" t="s">
        <v>549</v>
      </c>
      <c r="D36" s="1092" t="s">
        <v>558</v>
      </c>
    </row>
    <row r="37" spans="2:6" x14ac:dyDescent="0.25">
      <c r="B37" s="1091" t="s">
        <v>550</v>
      </c>
      <c r="C37" s="1091" t="s">
        <v>551</v>
      </c>
      <c r="D37" s="1092">
        <f>SUM('5yr Dissagg Frontloaded'!E32)</f>
        <v>1523</v>
      </c>
      <c r="F37" s="1097"/>
    </row>
    <row r="38" spans="2:6" x14ac:dyDescent="0.25">
      <c r="B38" s="1091" t="s">
        <v>577</v>
      </c>
      <c r="C38" s="1091" t="s">
        <v>561</v>
      </c>
      <c r="D38" s="1092">
        <v>6423</v>
      </c>
      <c r="F38" s="1097" t="s">
        <v>579</v>
      </c>
    </row>
    <row r="39" spans="2:6" x14ac:dyDescent="0.25">
      <c r="B39" s="1091" t="s">
        <v>554</v>
      </c>
      <c r="C39" s="1091" t="s">
        <v>512</v>
      </c>
      <c r="D39" s="1102">
        <f>SUM(D38-D37)</f>
        <v>4900</v>
      </c>
      <c r="F39" s="1097" t="s">
        <v>578</v>
      </c>
    </row>
    <row r="40" spans="2:6" x14ac:dyDescent="0.25">
      <c r="B40" s="1091" t="s">
        <v>555</v>
      </c>
      <c r="C40" s="1091" t="s">
        <v>512</v>
      </c>
      <c r="D40" s="1101">
        <f>SUM(D39)*1.2</f>
        <v>5880</v>
      </c>
      <c r="F40" s="1097"/>
    </row>
    <row r="41" spans="2:6" x14ac:dyDescent="0.25">
      <c r="B41" s="1091" t="s">
        <v>557</v>
      </c>
      <c r="C41" s="1091"/>
      <c r="D41" s="1093">
        <f>SUM('5yr Dissagg Frontloaded'!F33:J33)</f>
        <v>5933</v>
      </c>
      <c r="F41" s="109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zoomScalePageLayoutView="40" workbookViewId="0">
      <selection activeCell="X20" sqref="X20"/>
    </sheetView>
  </sheetViews>
  <sheetFormatPr defaultRowHeight="12.75" x14ac:dyDescent="0.2"/>
  <sheetData/>
  <pageMargins left="0.7" right="0.7" top="0.75" bottom="0.75" header="0.3" footer="0.3"/>
  <pageSetup paperSize="8" orientation="landscape" r:id="rId1"/>
  <headerFooter>
    <oddHeader>&amp;C&amp;"Segoe UI,Bold"&amp;16Market, Affordable  and Total Housing Trajectories 2011-29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Bath </vt:lpstr>
      <vt:lpstr>Keynsham </vt:lpstr>
      <vt:lpstr>Somer Valley</vt:lpstr>
      <vt:lpstr>Rural Areas</vt:lpstr>
      <vt:lpstr>SE Bristol</vt:lpstr>
      <vt:lpstr>5yr Dissagg Frontloaded</vt:lpstr>
      <vt:lpstr>5 yr Dissagg Spread</vt:lpstr>
      <vt:lpstr>5 yr Total Planned Provision</vt:lpstr>
      <vt:lpstr>Frontloaded Graphs</vt:lpstr>
      <vt:lpstr>Sheet1</vt:lpstr>
    </vt:vector>
  </TitlesOfParts>
  <Company>Bath &amp; North East Somerset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Walker</dc:creator>
  <cp:lastModifiedBy>Richard Walker</cp:lastModifiedBy>
  <cp:lastPrinted>2014-01-30T10:53:50Z</cp:lastPrinted>
  <dcterms:created xsi:type="dcterms:W3CDTF">2009-09-08T14:25:29Z</dcterms:created>
  <dcterms:modified xsi:type="dcterms:W3CDTF">2014-03-18T10:53:19Z</dcterms:modified>
</cp:coreProperties>
</file>