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75" yWindow="765" windowWidth="2235" windowHeight="5340"/>
  </bookViews>
  <sheets>
    <sheet name="Bath " sheetId="1" r:id="rId1"/>
    <sheet name="Keynsham " sheetId="8" r:id="rId2"/>
    <sheet name="Somer Valley" sheetId="14" r:id="rId3"/>
    <sheet name="Rural Areas" sheetId="10" r:id="rId4"/>
    <sheet name="Whitchurch GB" sheetId="20" r:id="rId5"/>
    <sheet name="Summary and 5 yr Req" sheetId="17" r:id="rId6"/>
    <sheet name="5 yr Simple Summary for 14-15" sheetId="24" r:id="rId7"/>
  </sheets>
  <calcPr calcId="145621"/>
</workbook>
</file>

<file path=xl/calcChain.xml><?xml version="1.0" encoding="utf-8"?>
<calcChain xmlns="http://schemas.openxmlformats.org/spreadsheetml/2006/main">
  <c r="K5" i="1" l="1"/>
  <c r="U44" i="1"/>
  <c r="M5" i="10" l="1"/>
  <c r="N4" i="10"/>
  <c r="K5" i="10"/>
  <c r="K4" i="10"/>
  <c r="M71" i="10"/>
  <c r="M4" i="10" l="1"/>
  <c r="L5" i="10"/>
  <c r="L4" i="10"/>
  <c r="W5" i="1" l="1"/>
  <c r="W6" i="1"/>
  <c r="V6" i="1"/>
  <c r="V5" i="1"/>
  <c r="E54" i="1"/>
  <c r="E50" i="1"/>
  <c r="E53" i="1"/>
  <c r="E49" i="1"/>
  <c r="E52" i="1"/>
  <c r="W52" i="1"/>
  <c r="V52" i="1"/>
  <c r="W48" i="1"/>
  <c r="V48" i="1"/>
  <c r="E48" i="1" s="1"/>
  <c r="N44" i="1" l="1"/>
  <c r="O44" i="1"/>
  <c r="E46" i="1"/>
  <c r="E45" i="1"/>
  <c r="P44" i="1"/>
  <c r="Q44" i="1"/>
  <c r="R44" i="1"/>
  <c r="S44" i="1"/>
  <c r="T44" i="1"/>
  <c r="E44" i="1" l="1"/>
  <c r="N5" i="1" l="1"/>
  <c r="E94" i="1"/>
  <c r="E93" i="1"/>
  <c r="I5" i="1"/>
  <c r="D95" i="10" l="1"/>
  <c r="E200" i="1"/>
  <c r="F11" i="14" l="1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E198" i="1" l="1"/>
  <c r="F6" i="1" l="1"/>
  <c r="G6" i="1"/>
  <c r="H6" i="1"/>
  <c r="I6" i="1"/>
  <c r="I7" i="1" s="1"/>
  <c r="J6" i="1"/>
  <c r="J7" i="1" s="1"/>
  <c r="K6" i="1"/>
  <c r="K7" i="1" s="1"/>
  <c r="L6" i="1"/>
  <c r="M6" i="1"/>
  <c r="N6" i="1"/>
  <c r="N7" i="1" s="1"/>
  <c r="O6" i="1"/>
  <c r="P6" i="1"/>
  <c r="Q6" i="1"/>
  <c r="R6" i="1"/>
  <c r="S6" i="1"/>
  <c r="T6" i="1"/>
  <c r="U6" i="1"/>
  <c r="G5" i="1"/>
  <c r="G7" i="1" s="1"/>
  <c r="H5" i="1"/>
  <c r="J5" i="1"/>
  <c r="L5" i="1"/>
  <c r="L7" i="1" s="1"/>
  <c r="M5" i="1"/>
  <c r="O5" i="1"/>
  <c r="P5" i="1"/>
  <c r="P7" i="1" s="1"/>
  <c r="Q5" i="1"/>
  <c r="R5" i="1"/>
  <c r="S5" i="1"/>
  <c r="T5" i="1"/>
  <c r="U5" i="1"/>
  <c r="M7" i="1" l="1"/>
  <c r="H7" i="1"/>
  <c r="S7" i="1"/>
  <c r="O7" i="1"/>
  <c r="T7" i="1"/>
  <c r="V7" i="1"/>
  <c r="R7" i="1"/>
  <c r="W7" i="1"/>
  <c r="U7" i="1"/>
  <c r="Q7" i="1"/>
  <c r="M68" i="14"/>
  <c r="N68" i="14"/>
  <c r="L68" i="14"/>
  <c r="E5" i="20" l="1"/>
  <c r="F5" i="20"/>
  <c r="G5" i="20"/>
  <c r="H5" i="20"/>
  <c r="I5" i="20"/>
  <c r="J5" i="20"/>
  <c r="K5" i="20"/>
  <c r="L5" i="20"/>
  <c r="M5" i="20"/>
  <c r="N5" i="20"/>
  <c r="O5" i="20"/>
  <c r="P5" i="20"/>
  <c r="Q5" i="20"/>
  <c r="R5" i="20"/>
  <c r="S5" i="20"/>
  <c r="T5" i="20"/>
  <c r="U5" i="20"/>
  <c r="V5" i="20"/>
  <c r="E4" i="20"/>
  <c r="E6" i="20" s="1"/>
  <c r="F4" i="20"/>
  <c r="F6" i="20" s="1"/>
  <c r="G4" i="20"/>
  <c r="G6" i="20" s="1"/>
  <c r="H4" i="20"/>
  <c r="H6" i="20" s="1"/>
  <c r="I4" i="20"/>
  <c r="I6" i="20" s="1"/>
  <c r="J4" i="20"/>
  <c r="J6" i="20" s="1"/>
  <c r="K4" i="20"/>
  <c r="L4" i="20"/>
  <c r="L6" i="20" s="1"/>
  <c r="M4" i="20"/>
  <c r="M6" i="20" s="1"/>
  <c r="N4" i="20"/>
  <c r="N6" i="20" s="1"/>
  <c r="O4" i="20"/>
  <c r="O6" i="20" s="1"/>
  <c r="P4" i="20"/>
  <c r="P6" i="20" s="1"/>
  <c r="Q4" i="20"/>
  <c r="Q6" i="20" s="1"/>
  <c r="R4" i="20"/>
  <c r="R6" i="20" s="1"/>
  <c r="S4" i="20"/>
  <c r="S6" i="20" s="1"/>
  <c r="T4" i="20"/>
  <c r="T6" i="20" s="1"/>
  <c r="U4" i="20"/>
  <c r="U6" i="20" s="1"/>
  <c r="V4" i="20"/>
  <c r="V6" i="20" s="1"/>
  <c r="K6" i="20" l="1"/>
  <c r="E203" i="1"/>
  <c r="E202" i="1"/>
  <c r="J31" i="10" l="1"/>
  <c r="I31" i="10"/>
  <c r="D17" i="10"/>
  <c r="I4" i="10"/>
  <c r="D93" i="10"/>
  <c r="E4" i="10" l="1"/>
  <c r="F4" i="10"/>
  <c r="G4" i="10"/>
  <c r="H4" i="10"/>
  <c r="J4" i="10"/>
  <c r="O4" i="10"/>
  <c r="P4" i="10"/>
  <c r="Q4" i="10"/>
  <c r="R4" i="10"/>
  <c r="S4" i="10"/>
  <c r="T4" i="10"/>
  <c r="U4" i="10"/>
  <c r="V4" i="10"/>
  <c r="E142" i="14" l="1"/>
  <c r="E140" i="14"/>
  <c r="M82" i="14"/>
  <c r="E82" i="14"/>
  <c r="E93" i="14"/>
  <c r="E94" i="14"/>
  <c r="E96" i="14"/>
  <c r="J122" i="14"/>
  <c r="E61" i="8"/>
  <c r="F5" i="8"/>
  <c r="G5" i="8"/>
  <c r="H5" i="8"/>
  <c r="I5" i="8"/>
  <c r="J5" i="8"/>
  <c r="K5" i="8"/>
  <c r="L5" i="8"/>
  <c r="M5" i="8"/>
  <c r="Q5" i="8"/>
  <c r="S5" i="8"/>
  <c r="T5" i="8"/>
  <c r="U5" i="8"/>
  <c r="V5" i="8"/>
  <c r="W5" i="8"/>
  <c r="F4" i="8"/>
  <c r="G4" i="8"/>
  <c r="H4" i="8"/>
  <c r="I4" i="8"/>
  <c r="J4" i="8"/>
  <c r="K4" i="8"/>
  <c r="L4" i="8"/>
  <c r="M4" i="8"/>
  <c r="Q4" i="8"/>
  <c r="S4" i="8"/>
  <c r="T4" i="8"/>
  <c r="U4" i="8"/>
  <c r="V4" i="8"/>
  <c r="W4" i="8"/>
  <c r="F45" i="8"/>
  <c r="G45" i="8"/>
  <c r="H45" i="8"/>
  <c r="I45" i="8"/>
  <c r="J45" i="8"/>
  <c r="E45" i="8"/>
  <c r="J28" i="1" l="1"/>
  <c r="L100" i="1" l="1"/>
  <c r="K100" i="1"/>
  <c r="D8" i="17" l="1"/>
  <c r="E8" i="17"/>
  <c r="F8" i="17"/>
  <c r="G8" i="17"/>
  <c r="H8" i="17"/>
  <c r="I8" i="17"/>
  <c r="J8" i="17"/>
  <c r="K8" i="17"/>
  <c r="O8" i="17"/>
  <c r="Q8" i="17"/>
  <c r="R8" i="17"/>
  <c r="S8" i="17"/>
  <c r="T8" i="17"/>
  <c r="U8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N206" i="1"/>
  <c r="O104" i="1"/>
  <c r="N108" i="1"/>
  <c r="L108" i="1"/>
  <c r="U22" i="17" l="1"/>
  <c r="T22" i="17"/>
  <c r="S22" i="17"/>
  <c r="R22" i="17"/>
  <c r="Q22" i="17"/>
  <c r="P22" i="17"/>
  <c r="O22" i="17"/>
  <c r="N22" i="17"/>
  <c r="M22" i="17"/>
  <c r="L22" i="17"/>
  <c r="K22" i="17"/>
  <c r="I22" i="17"/>
  <c r="H22" i="17"/>
  <c r="G22" i="17"/>
  <c r="F22" i="17"/>
  <c r="E22" i="17"/>
  <c r="D22" i="17"/>
  <c r="J22" i="17"/>
  <c r="E5" i="10"/>
  <c r="E6" i="10" s="1"/>
  <c r="F5" i="10"/>
  <c r="F6" i="10" s="1"/>
  <c r="G5" i="10"/>
  <c r="H5" i="10"/>
  <c r="H6" i="10" s="1"/>
  <c r="I5" i="10"/>
  <c r="I6" i="10" s="1"/>
  <c r="J5" i="10"/>
  <c r="J6" i="10" s="1"/>
  <c r="L6" i="10"/>
  <c r="N5" i="10"/>
  <c r="N6" i="10" s="1"/>
  <c r="O5" i="10"/>
  <c r="O6" i="10" s="1"/>
  <c r="P5" i="10"/>
  <c r="P6" i="10" s="1"/>
  <c r="Q5" i="10"/>
  <c r="Q6" i="10" s="1"/>
  <c r="R5" i="10"/>
  <c r="R6" i="10" s="1"/>
  <c r="S5" i="10"/>
  <c r="S6" i="10" s="1"/>
  <c r="T5" i="10"/>
  <c r="T6" i="10" s="1"/>
  <c r="U5" i="10"/>
  <c r="U6" i="10" s="1"/>
  <c r="V5" i="10"/>
  <c r="V6" i="10" s="1"/>
  <c r="D14" i="10"/>
  <c r="D15" i="10"/>
  <c r="G6" i="10"/>
  <c r="K6" i="10"/>
  <c r="M6" i="10"/>
  <c r="N96" i="1" l="1"/>
  <c r="O96" i="1"/>
  <c r="M96" i="1"/>
  <c r="L13" i="8"/>
  <c r="M13" i="8"/>
  <c r="N13" i="8"/>
  <c r="K13" i="8"/>
  <c r="L17" i="8"/>
  <c r="K17" i="8"/>
  <c r="E13" i="8"/>
  <c r="Q186" i="1" l="1"/>
  <c r="P186" i="1"/>
  <c r="F6" i="8" l="1"/>
  <c r="G6" i="8"/>
  <c r="H6" i="8"/>
  <c r="I6" i="8"/>
  <c r="Q6" i="8"/>
  <c r="S6" i="8"/>
  <c r="T6" i="8"/>
  <c r="U6" i="8"/>
  <c r="V6" i="8"/>
  <c r="W6" i="8"/>
  <c r="J6" i="8"/>
  <c r="K6" i="8"/>
  <c r="L6" i="8"/>
  <c r="M6" i="8"/>
  <c r="N68" i="8"/>
  <c r="L124" i="1" l="1"/>
  <c r="M124" i="1"/>
  <c r="N124" i="1"/>
  <c r="K124" i="1"/>
  <c r="M128" i="1"/>
  <c r="L128" i="1"/>
  <c r="F100" i="14" l="1"/>
  <c r="G100" i="14"/>
  <c r="H100" i="14"/>
  <c r="I100" i="14"/>
  <c r="J100" i="14"/>
  <c r="K100" i="14"/>
  <c r="L100" i="14"/>
  <c r="M100" i="14"/>
  <c r="N100" i="14"/>
  <c r="O100" i="14"/>
  <c r="P100" i="14"/>
  <c r="Q100" i="14"/>
  <c r="R100" i="14"/>
  <c r="S100" i="14"/>
  <c r="T100" i="14"/>
  <c r="U100" i="14"/>
  <c r="V100" i="14"/>
  <c r="W100" i="14"/>
  <c r="F99" i="14"/>
  <c r="F5" i="14" s="1"/>
  <c r="G99" i="14"/>
  <c r="G5" i="14" s="1"/>
  <c r="H99" i="14"/>
  <c r="H5" i="14" s="1"/>
  <c r="I99" i="14"/>
  <c r="I5" i="14" s="1"/>
  <c r="J99" i="14"/>
  <c r="J5" i="14" s="1"/>
  <c r="K99" i="14"/>
  <c r="K5" i="14" s="1"/>
  <c r="L99" i="14"/>
  <c r="L5" i="14" s="1"/>
  <c r="M99" i="14"/>
  <c r="M5" i="14" s="1"/>
  <c r="N99" i="14"/>
  <c r="N5" i="14" s="1"/>
  <c r="O99" i="14"/>
  <c r="O5" i="14" s="1"/>
  <c r="P99" i="14"/>
  <c r="P5" i="14" s="1"/>
  <c r="Q99" i="14"/>
  <c r="Q5" i="14" s="1"/>
  <c r="R99" i="14"/>
  <c r="R5" i="14" s="1"/>
  <c r="S99" i="14"/>
  <c r="S5" i="14" s="1"/>
  <c r="T99" i="14"/>
  <c r="T5" i="14" s="1"/>
  <c r="U99" i="14"/>
  <c r="U5" i="14" s="1"/>
  <c r="V99" i="14"/>
  <c r="V5" i="14" s="1"/>
  <c r="W99" i="14"/>
  <c r="W5" i="14" s="1"/>
  <c r="V178" i="1"/>
  <c r="W178" i="1"/>
  <c r="U178" i="1"/>
  <c r="W174" i="1"/>
  <c r="V174" i="1"/>
  <c r="E174" i="1"/>
  <c r="W101" i="14" l="1"/>
  <c r="V101" i="14"/>
  <c r="U101" i="14"/>
  <c r="T101" i="14"/>
  <c r="S101" i="14"/>
  <c r="R101" i="14"/>
  <c r="Q101" i="14"/>
  <c r="P101" i="14"/>
  <c r="I101" i="14"/>
  <c r="H101" i="14"/>
  <c r="G101" i="14"/>
  <c r="F101" i="14"/>
  <c r="O101" i="14"/>
  <c r="N101" i="14"/>
  <c r="M101" i="14"/>
  <c r="L101" i="14"/>
  <c r="K101" i="14"/>
  <c r="J101" i="14"/>
  <c r="P120" i="1"/>
  <c r="Q206" i="1"/>
  <c r="Q76" i="8"/>
  <c r="M68" i="8"/>
  <c r="L68" i="8"/>
  <c r="R33" i="8"/>
  <c r="P33" i="8"/>
  <c r="Q33" i="8"/>
  <c r="E33" i="8"/>
  <c r="O29" i="8"/>
  <c r="N29" i="8"/>
  <c r="M29" i="8"/>
  <c r="L29" i="8"/>
  <c r="E29" i="8"/>
  <c r="M92" i="1" l="1"/>
  <c r="N92" i="1"/>
  <c r="E92" i="1" l="1"/>
  <c r="E79" i="14"/>
  <c r="U132" i="1" l="1"/>
  <c r="T132" i="1"/>
  <c r="S132" i="1"/>
  <c r="R132" i="1"/>
  <c r="Q132" i="1"/>
  <c r="P132" i="1"/>
  <c r="O132" i="1"/>
  <c r="E124" i="1"/>
  <c r="D96" i="10" l="1"/>
  <c r="J118" i="14" l="1"/>
  <c r="I118" i="14"/>
  <c r="I9" i="8" l="1"/>
  <c r="J9" i="8"/>
  <c r="K9" i="8"/>
  <c r="L9" i="8"/>
  <c r="H9" i="8"/>
  <c r="G13" i="10" l="1"/>
  <c r="E201" i="1"/>
  <c r="D13" i="10" l="1"/>
  <c r="S206" i="1" l="1"/>
  <c r="O206" i="1"/>
  <c r="P206" i="1"/>
  <c r="E104" i="1"/>
  <c r="E108" i="1"/>
  <c r="N116" i="1"/>
  <c r="M116" i="1"/>
  <c r="K108" i="1" l="1"/>
  <c r="K104" i="1"/>
  <c r="M126" i="14" l="1"/>
  <c r="N126" i="14"/>
  <c r="O126" i="14"/>
  <c r="L126" i="14"/>
  <c r="E126" i="14"/>
  <c r="E74" i="8" l="1"/>
  <c r="E73" i="8"/>
  <c r="E121" i="1" l="1"/>
  <c r="E21" i="8" l="1"/>
  <c r="P17" i="17" l="1"/>
  <c r="Q17" i="17"/>
  <c r="R17" i="17"/>
  <c r="S17" i="17"/>
  <c r="T17" i="17"/>
  <c r="U17" i="17"/>
  <c r="D11" i="20" l="1"/>
  <c r="D5" i="20" s="1"/>
  <c r="C21" i="17" s="1"/>
  <c r="M72" i="14" l="1"/>
  <c r="L72" i="14"/>
  <c r="K61" i="10" l="1"/>
  <c r="L61" i="10"/>
  <c r="E97" i="1" l="1"/>
  <c r="J52" i="14" l="1"/>
  <c r="I24" i="14" l="1"/>
  <c r="D36" i="17" l="1"/>
  <c r="E36" i="17" s="1"/>
  <c r="F36" i="17" s="1"/>
  <c r="G36" i="17" s="1"/>
  <c r="H36" i="17" s="1"/>
  <c r="I36" i="17" l="1"/>
  <c r="Y40" i="17"/>
  <c r="Z40" i="17" s="1"/>
  <c r="AA40" i="17" s="1"/>
  <c r="AB40" i="17" s="1"/>
  <c r="J36" i="17" l="1"/>
  <c r="Y41" i="17"/>
  <c r="H12" i="1"/>
  <c r="H30" i="14"/>
  <c r="I30" i="14"/>
  <c r="K36" i="17" l="1"/>
  <c r="Y42" i="17"/>
  <c r="L36" i="17" l="1"/>
  <c r="Y43" i="17"/>
  <c r="Y44" i="17" l="1"/>
  <c r="M36" i="17"/>
  <c r="N36" i="17" l="1"/>
  <c r="Y45" i="17"/>
  <c r="R78" i="8"/>
  <c r="R5" i="8" s="1"/>
  <c r="N78" i="8"/>
  <c r="N5" i="8" s="1"/>
  <c r="O78" i="8"/>
  <c r="O5" i="8" s="1"/>
  <c r="P78" i="8"/>
  <c r="P5" i="8" s="1"/>
  <c r="O36" i="17" l="1"/>
  <c r="P36" i="17" s="1"/>
  <c r="Q36" i="17" s="1"/>
  <c r="R36" i="17" s="1"/>
  <c r="S36" i="17" s="1"/>
  <c r="T36" i="17" s="1"/>
  <c r="U36" i="17" s="1"/>
  <c r="Y46" i="17"/>
  <c r="P77" i="8"/>
  <c r="P4" i="8" s="1"/>
  <c r="O77" i="8"/>
  <c r="O4" i="8" s="1"/>
  <c r="N77" i="8"/>
  <c r="N4" i="8" s="1"/>
  <c r="R77" i="8"/>
  <c r="R4" i="8" s="1"/>
  <c r="P8" i="17" l="1"/>
  <c r="R6" i="8"/>
  <c r="L8" i="17"/>
  <c r="N6" i="8"/>
  <c r="M8" i="17"/>
  <c r="O6" i="8"/>
  <c r="N8" i="17"/>
  <c r="P6" i="8"/>
  <c r="G8" i="1"/>
  <c r="E78" i="8"/>
  <c r="E208" i="1"/>
  <c r="E70" i="8"/>
  <c r="F13" i="14"/>
  <c r="E5" i="8" l="1"/>
  <c r="E77" i="8"/>
  <c r="H8" i="1"/>
  <c r="I8" i="1" s="1"/>
  <c r="E69" i="8"/>
  <c r="E207" i="1"/>
  <c r="D10" i="20"/>
  <c r="D4" i="20" s="1"/>
  <c r="C20" i="17" s="1"/>
  <c r="D6" i="20" l="1"/>
  <c r="K122" i="14"/>
  <c r="J48" i="14" l="1"/>
  <c r="E48" i="14"/>
  <c r="F6" i="14"/>
  <c r="G6" i="14"/>
  <c r="H6" i="14"/>
  <c r="I6" i="14"/>
  <c r="J6" i="14"/>
  <c r="K6" i="14"/>
  <c r="L6" i="14"/>
  <c r="O6" i="14"/>
  <c r="P6" i="14"/>
  <c r="Q6" i="14"/>
  <c r="O13" i="17" s="1"/>
  <c r="R6" i="14"/>
  <c r="P13" i="17" s="1"/>
  <c r="S6" i="14"/>
  <c r="Q13" i="17" s="1"/>
  <c r="T6" i="14"/>
  <c r="R13" i="17" s="1"/>
  <c r="U6" i="14"/>
  <c r="S13" i="17" s="1"/>
  <c r="V6" i="14"/>
  <c r="T13" i="17" s="1"/>
  <c r="W6" i="14"/>
  <c r="U13" i="17" s="1"/>
  <c r="F7" i="14" l="1"/>
  <c r="K28" i="1"/>
  <c r="D44" i="10" l="1"/>
  <c r="L64" i="14" l="1"/>
  <c r="M64" i="14"/>
  <c r="N64" i="14"/>
  <c r="K64" i="14"/>
  <c r="E9" i="8" l="1"/>
  <c r="E196" i="1" l="1"/>
  <c r="E195" i="1" l="1"/>
  <c r="I21" i="10"/>
  <c r="D23" i="10"/>
  <c r="D5" i="10" s="1"/>
  <c r="D22" i="10" l="1"/>
  <c r="D4" i="10" s="1"/>
  <c r="D6" i="10" l="1"/>
  <c r="G12" i="1"/>
  <c r="E12" i="1" l="1"/>
  <c r="E14" i="1" l="1"/>
  <c r="E65" i="14" l="1"/>
  <c r="E152" i="1"/>
  <c r="E151" i="1" l="1"/>
  <c r="E64" i="8"/>
  <c r="E4" i="8" s="1"/>
  <c r="E143" i="14" l="1"/>
  <c r="H104" i="14"/>
  <c r="G104" i="14"/>
  <c r="T9" i="17" l="1"/>
  <c r="U9" i="17" l="1"/>
  <c r="S9" i="17"/>
  <c r="C22" i="17" l="1"/>
  <c r="J7" i="20"/>
  <c r="K7" i="20" s="1"/>
  <c r="L7" i="20" s="1"/>
  <c r="M7" i="20" s="1"/>
  <c r="N7" i="20" s="1"/>
  <c r="O7" i="20" s="1"/>
  <c r="P7" i="20" s="1"/>
  <c r="Q7" i="20" s="1"/>
  <c r="R7" i="20" s="1"/>
  <c r="S7" i="20" s="1"/>
  <c r="T7" i="20" s="1"/>
  <c r="U7" i="20" s="1"/>
  <c r="V7" i="20" s="1"/>
  <c r="E118" i="1"/>
  <c r="E117" i="1" l="1"/>
  <c r="N6" i="14" l="1"/>
  <c r="E6" i="8" l="1"/>
  <c r="M6" i="14"/>
  <c r="P162" i="1" l="1"/>
  <c r="E89" i="14" l="1"/>
  <c r="E12" i="14" s="1"/>
  <c r="E160" i="1"/>
  <c r="E184" i="1"/>
  <c r="E156" i="1"/>
  <c r="E144" i="1"/>
  <c r="Q178" i="1"/>
  <c r="R178" i="1"/>
  <c r="S178" i="1"/>
  <c r="T178" i="1"/>
  <c r="E180" i="1"/>
  <c r="E164" i="1"/>
  <c r="E163" i="1" l="1"/>
  <c r="E155" i="1"/>
  <c r="E159" i="1"/>
  <c r="E179" i="1"/>
  <c r="E143" i="1"/>
  <c r="E183" i="1"/>
  <c r="E88" i="14"/>
  <c r="E11" i="14" s="1"/>
  <c r="E102" i="1" l="1"/>
  <c r="E6" i="1" s="1"/>
  <c r="E101" i="1" l="1"/>
  <c r="H24" i="14" l="1"/>
  <c r="G24" i="14"/>
  <c r="D17" i="17" l="1"/>
  <c r="E17" i="17"/>
  <c r="F17" i="17"/>
  <c r="G17" i="17"/>
  <c r="H17" i="17"/>
  <c r="I17" i="17"/>
  <c r="K17" i="17"/>
  <c r="L17" i="17"/>
  <c r="M17" i="17"/>
  <c r="N17" i="17"/>
  <c r="O17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P18" i="17" s="1"/>
  <c r="Q16" i="17"/>
  <c r="Q18" i="17" s="1"/>
  <c r="R16" i="17"/>
  <c r="R18" i="17" s="1"/>
  <c r="S16" i="17"/>
  <c r="S18" i="17" s="1"/>
  <c r="T16" i="17"/>
  <c r="T18" i="17" s="1"/>
  <c r="U16" i="17"/>
  <c r="U18" i="17" s="1"/>
  <c r="D31" i="10"/>
  <c r="N18" i="17" l="1"/>
  <c r="L18" i="17"/>
  <c r="G18" i="17"/>
  <c r="E18" i="17"/>
  <c r="I18" i="17"/>
  <c r="K18" i="17"/>
  <c r="H18" i="17"/>
  <c r="F18" i="17"/>
  <c r="O18" i="17"/>
  <c r="M18" i="17"/>
  <c r="D18" i="17"/>
  <c r="C17" i="17" l="1"/>
  <c r="E112" i="14"/>
  <c r="E100" i="14" s="1"/>
  <c r="E111" i="14"/>
  <c r="E99" i="14" s="1"/>
  <c r="E5" i="14" l="1"/>
  <c r="E110" i="14"/>
  <c r="D13" i="17"/>
  <c r="E13" i="17"/>
  <c r="L13" i="17"/>
  <c r="M13" i="17"/>
  <c r="N13" i="17"/>
  <c r="E101" i="14" l="1"/>
  <c r="E6" i="14"/>
  <c r="F102" i="14"/>
  <c r="F13" i="17"/>
  <c r="C13" i="17" l="1"/>
  <c r="G102" i="14"/>
  <c r="H102" i="14" s="1"/>
  <c r="I102" i="14" s="1"/>
  <c r="J102" i="14" s="1"/>
  <c r="K102" i="14" s="1"/>
  <c r="L102" i="14" s="1"/>
  <c r="M102" i="14" s="1"/>
  <c r="N102" i="14" s="1"/>
  <c r="O102" i="14" s="1"/>
  <c r="P102" i="14" s="1"/>
  <c r="D12" i="17"/>
  <c r="Q102" i="14" l="1"/>
  <c r="R102" i="14" s="1"/>
  <c r="S102" i="14" s="1"/>
  <c r="D9" i="17"/>
  <c r="E9" i="17"/>
  <c r="T102" i="14" l="1"/>
  <c r="U102" i="14" s="1"/>
  <c r="V102" i="14" s="1"/>
  <c r="W102" i="14" s="1"/>
  <c r="J13" i="17"/>
  <c r="I13" i="17"/>
  <c r="H13" i="17"/>
  <c r="K13" i="17"/>
  <c r="U10" i="17"/>
  <c r="G7" i="8"/>
  <c r="T10" i="17"/>
  <c r="G13" i="17"/>
  <c r="D5" i="17"/>
  <c r="D27" i="17" s="1"/>
  <c r="E5" i="17"/>
  <c r="E27" i="17" s="1"/>
  <c r="F5" i="17"/>
  <c r="G5" i="17"/>
  <c r="Q158" i="1"/>
  <c r="Q154" i="1"/>
  <c r="G9" i="17" l="1"/>
  <c r="G27" i="17" s="1"/>
  <c r="F9" i="17"/>
  <c r="F27" i="17" s="1"/>
  <c r="P9" i="17"/>
  <c r="K9" i="17"/>
  <c r="H9" i="17"/>
  <c r="L9" i="17"/>
  <c r="R9" i="17"/>
  <c r="N9" i="17"/>
  <c r="Q9" i="17"/>
  <c r="O9" i="17"/>
  <c r="I9" i="17"/>
  <c r="J9" i="17"/>
  <c r="H7" i="8" l="1"/>
  <c r="D28" i="17"/>
  <c r="M9" i="17"/>
  <c r="S10" i="17"/>
  <c r="F13" i="1"/>
  <c r="F5" i="1" l="1"/>
  <c r="F7" i="1" s="1"/>
  <c r="I7" i="8"/>
  <c r="J7" i="8" s="1"/>
  <c r="K7" i="8" s="1"/>
  <c r="L7" i="8" s="1"/>
  <c r="M7" i="8" s="1"/>
  <c r="N7" i="8" s="1"/>
  <c r="O7" i="8" s="1"/>
  <c r="E28" i="17"/>
  <c r="F28" i="17" s="1"/>
  <c r="I5" i="17"/>
  <c r="I27" i="17" s="1"/>
  <c r="E13" i="1"/>
  <c r="E5" i="1" s="1"/>
  <c r="J5" i="17"/>
  <c r="T5" i="17"/>
  <c r="T27" i="17" s="1"/>
  <c r="U5" i="17"/>
  <c r="U27" i="17" s="1"/>
  <c r="S5" i="17"/>
  <c r="S27" i="17" s="1"/>
  <c r="E4" i="17"/>
  <c r="Q5" i="17"/>
  <c r="Q27" i="17" s="1"/>
  <c r="M5" i="17"/>
  <c r="M27" i="17" s="1"/>
  <c r="K5" i="17"/>
  <c r="K27" i="17" s="1"/>
  <c r="P5" i="17"/>
  <c r="P27" i="17" s="1"/>
  <c r="L5" i="17"/>
  <c r="L27" i="17" s="1"/>
  <c r="E7" i="1" l="1"/>
  <c r="D4" i="17"/>
  <c r="D24" i="17" s="1"/>
  <c r="G28" i="17"/>
  <c r="T6" i="17"/>
  <c r="G4" i="17"/>
  <c r="F4" i="17"/>
  <c r="R5" i="17"/>
  <c r="R27" i="17" s="1"/>
  <c r="R4" i="17"/>
  <c r="O4" i="17"/>
  <c r="S4" i="17"/>
  <c r="L4" i="17"/>
  <c r="P4" i="17"/>
  <c r="T4" i="17"/>
  <c r="Q4" i="17"/>
  <c r="F7" i="10"/>
  <c r="D30" i="17" l="1"/>
  <c r="D25" i="17"/>
  <c r="U4" i="17"/>
  <c r="M4" i="17"/>
  <c r="N4" i="17"/>
  <c r="S6" i="17"/>
  <c r="U6" i="17"/>
  <c r="D31" i="17" l="1"/>
  <c r="X41" i="17" s="1"/>
  <c r="Z41" i="17" s="1"/>
  <c r="AA41" i="17" s="1"/>
  <c r="AB41" i="17" s="1"/>
  <c r="D40" i="17"/>
  <c r="D37" i="17" l="1"/>
  <c r="P7" i="8" l="1"/>
  <c r="E9" i="10"/>
  <c r="D9" i="10"/>
  <c r="Q7" i="8" l="1"/>
  <c r="E7" i="14" l="1"/>
  <c r="R7" i="8"/>
  <c r="S7" i="8" s="1"/>
  <c r="T7" i="8" s="1"/>
  <c r="U7" i="8" s="1"/>
  <c r="V7" i="8" s="1"/>
  <c r="W7" i="8" s="1"/>
  <c r="E13" i="14"/>
  <c r="C16" i="17"/>
  <c r="C12" i="17"/>
  <c r="C14" i="17" l="1"/>
  <c r="C18" i="17" l="1"/>
  <c r="O10" i="17"/>
  <c r="P10" i="17"/>
  <c r="Q10" i="17"/>
  <c r="R10" i="17"/>
  <c r="L10" i="17"/>
  <c r="M10" i="17"/>
  <c r="N10" i="17"/>
  <c r="G10" i="17"/>
  <c r="H10" i="17"/>
  <c r="I10" i="17" l="1"/>
  <c r="Q6" i="17"/>
  <c r="F10" i="17"/>
  <c r="K10" i="17"/>
  <c r="J10" i="17"/>
  <c r="R6" i="17"/>
  <c r="M6" i="17" l="1"/>
  <c r="P6" i="17"/>
  <c r="L6" i="17"/>
  <c r="G7" i="10" l="1"/>
  <c r="H7" i="10" l="1"/>
  <c r="I7" i="10" l="1"/>
  <c r="J7" i="10" l="1"/>
  <c r="F6" i="17" l="1"/>
  <c r="G6" i="17"/>
  <c r="D6" i="17" l="1"/>
  <c r="E6" i="17"/>
  <c r="E10" i="17" l="1"/>
  <c r="D10" i="17"/>
  <c r="D14" i="17" l="1"/>
  <c r="H5" i="17" l="1"/>
  <c r="H27" i="17" s="1"/>
  <c r="H28" i="17" l="1"/>
  <c r="I28" i="17" l="1"/>
  <c r="K4" i="17" l="1"/>
  <c r="K6" i="17" l="1"/>
  <c r="J17" i="17" l="1"/>
  <c r="J27" i="17" l="1"/>
  <c r="J18" i="17"/>
  <c r="K7" i="10"/>
  <c r="L7" i="10" s="1"/>
  <c r="M7" i="10" l="1"/>
  <c r="N7" i="10" s="1"/>
  <c r="O7" i="10" s="1"/>
  <c r="P7" i="10" s="1"/>
  <c r="Q7" i="10" s="1"/>
  <c r="R7" i="10" s="1"/>
  <c r="S7" i="10" s="1"/>
  <c r="T7" i="10" s="1"/>
  <c r="U7" i="10" s="1"/>
  <c r="V7" i="10" s="1"/>
  <c r="J28" i="17"/>
  <c r="K28" i="17" l="1"/>
  <c r="L28" i="17" l="1"/>
  <c r="M28" i="17" l="1"/>
  <c r="C9" i="17" l="1"/>
  <c r="C8" i="17" l="1"/>
  <c r="C10" i="17" l="1"/>
  <c r="C4" i="17" l="1"/>
  <c r="C24" i="17" s="1"/>
  <c r="H4" i="17" l="1"/>
  <c r="H6" i="17" l="1"/>
  <c r="J8" i="1"/>
  <c r="N13" i="14" l="1"/>
  <c r="V13" i="14"/>
  <c r="L13" i="14"/>
  <c r="R13" i="14"/>
  <c r="W13" i="14"/>
  <c r="J13" i="14"/>
  <c r="T13" i="14"/>
  <c r="M13" i="14"/>
  <c r="O13" i="14"/>
  <c r="K13" i="14"/>
  <c r="U13" i="14"/>
  <c r="H13" i="14"/>
  <c r="Q13" i="14"/>
  <c r="P13" i="14"/>
  <c r="I13" i="14"/>
  <c r="S13" i="14"/>
  <c r="W7" i="14"/>
  <c r="U14" i="17" s="1"/>
  <c r="T7" i="14"/>
  <c r="R14" i="17" s="1"/>
  <c r="T12" i="17"/>
  <c r="T24" i="17" s="1"/>
  <c r="G13" i="14"/>
  <c r="Q7" i="14"/>
  <c r="O14" i="17" s="1"/>
  <c r="O7" i="14"/>
  <c r="M14" i="17" s="1"/>
  <c r="N7" i="14"/>
  <c r="L14" i="17" s="1"/>
  <c r="S7" i="14"/>
  <c r="Q14" i="17" s="1"/>
  <c r="M7" i="14"/>
  <c r="K14" i="17" s="1"/>
  <c r="R7" i="14"/>
  <c r="P14" i="17" s="1"/>
  <c r="U7" i="14"/>
  <c r="S14" i="17" s="1"/>
  <c r="P7" i="14"/>
  <c r="N14" i="17" s="1"/>
  <c r="L7" i="14"/>
  <c r="J14" i="17" s="1"/>
  <c r="K7" i="14"/>
  <c r="I14" i="17" s="1"/>
  <c r="H7" i="14"/>
  <c r="F14" i="17" s="1"/>
  <c r="I7" i="14"/>
  <c r="G14" i="17" s="1"/>
  <c r="J7" i="14"/>
  <c r="H14" i="17" s="1"/>
  <c r="Q12" i="17" l="1"/>
  <c r="Q24" i="17" s="1"/>
  <c r="O12" i="17"/>
  <c r="O24" i="17" s="1"/>
  <c r="G14" i="14"/>
  <c r="H14" i="14" s="1"/>
  <c r="I14" i="14" s="1"/>
  <c r="J14" i="14" s="1"/>
  <c r="K14" i="14" s="1"/>
  <c r="U12" i="17"/>
  <c r="U24" i="17" s="1"/>
  <c r="U30" i="17" s="1"/>
  <c r="U53" i="17" s="1"/>
  <c r="F12" i="17"/>
  <c r="F24" i="17" s="1"/>
  <c r="F30" i="17" s="1"/>
  <c r="F40" i="17" s="1"/>
  <c r="I12" i="17"/>
  <c r="S12" i="17"/>
  <c r="S24" i="17" s="1"/>
  <c r="S30" i="17" s="1"/>
  <c r="S51" i="17" s="1"/>
  <c r="P12" i="17"/>
  <c r="P24" i="17" s="1"/>
  <c r="P30" i="17" s="1"/>
  <c r="P48" i="17" s="1"/>
  <c r="P49" i="17" s="1"/>
  <c r="P50" i="17" s="1"/>
  <c r="P51" i="17" s="1"/>
  <c r="P52" i="17" s="1"/>
  <c r="L12" i="17"/>
  <c r="L24" i="17" s="1"/>
  <c r="G7" i="14"/>
  <c r="E12" i="17"/>
  <c r="E24" i="17" s="1"/>
  <c r="H12" i="17"/>
  <c r="H24" i="17" s="1"/>
  <c r="G12" i="17"/>
  <c r="G24" i="17" s="1"/>
  <c r="J12" i="17"/>
  <c r="N12" i="17"/>
  <c r="N24" i="17" s="1"/>
  <c r="K12" i="17"/>
  <c r="K24" i="17" s="1"/>
  <c r="Q30" i="17"/>
  <c r="Q49" i="17" s="1"/>
  <c r="T30" i="17"/>
  <c r="T52" i="17" s="1"/>
  <c r="T53" i="17" s="1"/>
  <c r="V7" i="14"/>
  <c r="T14" i="17" s="1"/>
  <c r="M12" i="17"/>
  <c r="M24" i="17" s="1"/>
  <c r="R12" i="17"/>
  <c r="R24" i="17" s="1"/>
  <c r="L14" i="14" l="1"/>
  <c r="M14" i="14" s="1"/>
  <c r="N14" i="14" s="1"/>
  <c r="O14" i="14" s="1"/>
  <c r="P14" i="14" s="1"/>
  <c r="Q14" i="14" s="1"/>
  <c r="R14" i="14" s="1"/>
  <c r="S14" i="14" s="1"/>
  <c r="T14" i="14" s="1"/>
  <c r="U14" i="14" s="1"/>
  <c r="V14" i="14" s="1"/>
  <c r="W14" i="14" s="1"/>
  <c r="L30" i="17"/>
  <c r="L44" i="17" s="1"/>
  <c r="L45" i="17" s="1"/>
  <c r="L46" i="17" s="1"/>
  <c r="L47" i="17" s="1"/>
  <c r="L48" i="17" s="1"/>
  <c r="R30" i="17"/>
  <c r="R50" i="17" s="1"/>
  <c r="G30" i="17"/>
  <c r="E25" i="17"/>
  <c r="F25" i="17" s="1"/>
  <c r="G25" i="17" s="1"/>
  <c r="H25" i="17" s="1"/>
  <c r="E30" i="17"/>
  <c r="E31" i="17" s="1"/>
  <c r="S52" i="17"/>
  <c r="S53" i="17"/>
  <c r="F41" i="17"/>
  <c r="F42" i="17"/>
  <c r="M30" i="17"/>
  <c r="M45" i="17" s="1"/>
  <c r="M46" i="17" s="1"/>
  <c r="M47" i="17" s="1"/>
  <c r="M48" i="17" s="1"/>
  <c r="M49" i="17" s="1"/>
  <c r="Q52" i="17"/>
  <c r="Q51" i="17"/>
  <c r="Q50" i="17"/>
  <c r="Q53" i="17"/>
  <c r="K30" i="17"/>
  <c r="K43" i="17" s="1"/>
  <c r="H30" i="17"/>
  <c r="E14" i="17"/>
  <c r="G8" i="14"/>
  <c r="F31" i="17" l="1"/>
  <c r="X42" i="17"/>
  <c r="Z42" i="17" s="1"/>
  <c r="AA42" i="17" s="1"/>
  <c r="AB42" i="17" s="1"/>
  <c r="H40" i="17"/>
  <c r="H41" i="17" s="1"/>
  <c r="H42" i="17" s="1"/>
  <c r="H43" i="17" s="1"/>
  <c r="H44" i="17" s="1"/>
  <c r="H8" i="14"/>
  <c r="I8" i="14" s="1"/>
  <c r="J8" i="14" s="1"/>
  <c r="K8" i="14" s="1"/>
  <c r="L8" i="14" s="1"/>
  <c r="M8" i="14" s="1"/>
  <c r="N8" i="14" s="1"/>
  <c r="O8" i="14" s="1"/>
  <c r="P8" i="14" s="1"/>
  <c r="Q8" i="14" s="1"/>
  <c r="R8" i="14" s="1"/>
  <c r="S8" i="14" s="1"/>
  <c r="T8" i="14" s="1"/>
  <c r="U8" i="14" s="1"/>
  <c r="V8" i="14" s="1"/>
  <c r="W8" i="14" s="1"/>
  <c r="E40" i="17"/>
  <c r="G40" i="17"/>
  <c r="R52" i="17"/>
  <c r="C52" i="17" s="1"/>
  <c r="R51" i="17"/>
  <c r="R53" i="17"/>
  <c r="C53" i="17" s="1"/>
  <c r="K45" i="17"/>
  <c r="K47" i="17"/>
  <c r="K46" i="17"/>
  <c r="K44" i="17"/>
  <c r="G31" i="17" l="1"/>
  <c r="X43" i="17"/>
  <c r="Z43" i="17" s="1"/>
  <c r="AA43" i="17" s="1"/>
  <c r="AB43" i="17" s="1"/>
  <c r="C40" i="17"/>
  <c r="AC40" i="17" s="1"/>
  <c r="E41" i="17"/>
  <c r="G42" i="17"/>
  <c r="G41" i="17"/>
  <c r="G43" i="17"/>
  <c r="E37" i="17"/>
  <c r="AD40" i="17" l="1"/>
  <c r="AF40" i="17" s="1"/>
  <c r="AE40" i="17"/>
  <c r="X44" i="17"/>
  <c r="Z44" i="17" s="1"/>
  <c r="AA44" i="17" s="1"/>
  <c r="AB44" i="17" s="1"/>
  <c r="H31" i="17"/>
  <c r="X45" i="17" s="1"/>
  <c r="Z45" i="17" s="1"/>
  <c r="AA45" i="17" s="1"/>
  <c r="F37" i="17"/>
  <c r="AB45" i="17" l="1"/>
  <c r="E5" i="24"/>
  <c r="E7" i="24" s="1"/>
  <c r="G37" i="17"/>
  <c r="E9" i="24" l="1"/>
  <c r="E8" i="24"/>
  <c r="H37" i="17"/>
  <c r="I4" i="17" l="1"/>
  <c r="I24" i="17" s="1"/>
  <c r="I25" i="17" s="1"/>
  <c r="I30" i="17" l="1"/>
  <c r="J4" i="17"/>
  <c r="J24" i="17" s="1"/>
  <c r="I31" i="17" l="1"/>
  <c r="X46" i="17" s="1"/>
  <c r="Z46" i="17" s="1"/>
  <c r="J6" i="17"/>
  <c r="J25" i="17"/>
  <c r="K25" i="17" s="1"/>
  <c r="L25" i="17" s="1"/>
  <c r="M25" i="17" s="1"/>
  <c r="N25" i="17" s="1"/>
  <c r="O25" i="17" s="1"/>
  <c r="P25" i="17" s="1"/>
  <c r="Q25" i="17" s="1"/>
  <c r="R25" i="17" s="1"/>
  <c r="S25" i="17" s="1"/>
  <c r="T25" i="17" s="1"/>
  <c r="U25" i="17" s="1"/>
  <c r="J30" i="17"/>
  <c r="K32" i="17" s="1"/>
  <c r="E10" i="24" s="1"/>
  <c r="E11" i="24" s="1"/>
  <c r="I41" i="17"/>
  <c r="I44" i="17" s="1"/>
  <c r="I6" i="17"/>
  <c r="K8" i="1"/>
  <c r="AA46" i="17" l="1"/>
  <c r="AB46" i="17" s="1"/>
  <c r="J42" i="17"/>
  <c r="J43" i="17" s="1"/>
  <c r="J45" i="17" s="1"/>
  <c r="J31" i="17"/>
  <c r="K31" i="17" s="1"/>
  <c r="L31" i="17" s="1"/>
  <c r="M31" i="17" s="1"/>
  <c r="L8" i="1"/>
  <c r="M8" i="1" s="1"/>
  <c r="N8" i="1" s="1"/>
  <c r="O8" i="1" s="1"/>
  <c r="I37" i="17"/>
  <c r="I45" i="17"/>
  <c r="C41" i="17"/>
  <c r="AC41" i="17" s="1"/>
  <c r="I42" i="17"/>
  <c r="J46" i="17" l="1"/>
  <c r="J44" i="17"/>
  <c r="C44" i="17" s="1"/>
  <c r="AC44" i="17" s="1"/>
  <c r="E14" i="24"/>
  <c r="E13" i="24"/>
  <c r="E12" i="24"/>
  <c r="AD41" i="17"/>
  <c r="AF41" i="17" s="1"/>
  <c r="AE41" i="17"/>
  <c r="I43" i="17"/>
  <c r="C43" i="17" s="1"/>
  <c r="AC43" i="17" s="1"/>
  <c r="C42" i="17"/>
  <c r="AC42" i="17" s="1"/>
  <c r="C45" i="17"/>
  <c r="AC45" i="17" s="1"/>
  <c r="J37" i="17"/>
  <c r="AD45" i="17" l="1"/>
  <c r="AF45" i="17" s="1"/>
  <c r="AE45" i="17"/>
  <c r="AD44" i="17"/>
  <c r="AF44" i="17" s="1"/>
  <c r="AE44" i="17"/>
  <c r="AD42" i="17"/>
  <c r="AF42" i="17" s="1"/>
  <c r="AE42" i="17"/>
  <c r="AD43" i="17"/>
  <c r="AF43" i="17" s="1"/>
  <c r="AE43" i="17"/>
  <c r="K37" i="17"/>
  <c r="L37" i="17" l="1"/>
  <c r="M37" i="17" l="1"/>
  <c r="O5" i="17" l="1"/>
  <c r="O27" i="17" s="1"/>
  <c r="O30" i="17" s="1"/>
  <c r="O47" i="17" s="1"/>
  <c r="O48" i="17" s="1"/>
  <c r="O49" i="17" s="1"/>
  <c r="O50" i="17" s="1"/>
  <c r="O51" i="17" s="1"/>
  <c r="C51" i="17" s="1"/>
  <c r="O6" i="17" l="1"/>
  <c r="N5" i="17"/>
  <c r="N27" i="17" s="1"/>
  <c r="N28" i="17" l="1"/>
  <c r="O28" i="17" s="1"/>
  <c r="P28" i="17" s="1"/>
  <c r="Q28" i="17" s="1"/>
  <c r="R28" i="17" s="1"/>
  <c r="S28" i="17" s="1"/>
  <c r="T28" i="17" s="1"/>
  <c r="U28" i="17" s="1"/>
  <c r="N30" i="17"/>
  <c r="N31" i="17" l="1"/>
  <c r="O31" i="17" s="1"/>
  <c r="P31" i="17" s="1"/>
  <c r="Q31" i="17" s="1"/>
  <c r="R31" i="17" s="1"/>
  <c r="S31" i="17" s="1"/>
  <c r="T31" i="17" s="1"/>
  <c r="U31" i="17" s="1"/>
  <c r="N6" i="17"/>
  <c r="P8" i="1"/>
  <c r="N46" i="17"/>
  <c r="Q8" i="1" l="1"/>
  <c r="R8" i="1" s="1"/>
  <c r="S8" i="1" s="1"/>
  <c r="T8" i="1" s="1"/>
  <c r="U8" i="1" s="1"/>
  <c r="V8" i="1" s="1"/>
  <c r="W8" i="1" s="1"/>
  <c r="N37" i="17"/>
  <c r="C46" i="17"/>
  <c r="AC46" i="17" s="1"/>
  <c r="N47" i="17"/>
  <c r="AD46" i="17" l="1"/>
  <c r="AF46" i="17" s="1"/>
  <c r="AE46" i="17"/>
  <c r="C47" i="17"/>
  <c r="N48" i="17"/>
  <c r="O37" i="17"/>
  <c r="P37" i="17" l="1"/>
  <c r="C48" i="17"/>
  <c r="N49" i="17"/>
  <c r="C49" i="17" l="1"/>
  <c r="N50" i="17"/>
  <c r="C50" i="17" s="1"/>
  <c r="Q37" i="17"/>
  <c r="R37" i="17" l="1"/>
  <c r="S37" i="17" l="1"/>
  <c r="T37" i="17" l="1"/>
  <c r="U37" i="17"/>
  <c r="E132" i="1"/>
  <c r="C5" i="17"/>
  <c r="C27" i="17" s="1"/>
  <c r="C30" i="17" s="1"/>
  <c r="C6" i="17" l="1"/>
</calcChain>
</file>

<file path=xl/sharedStrings.xml><?xml version="1.0" encoding="utf-8"?>
<sst xmlns="http://schemas.openxmlformats.org/spreadsheetml/2006/main" count="944" uniqueCount="672">
  <si>
    <t>00/00316/FUL</t>
  </si>
  <si>
    <t>07/02424/EOUT</t>
  </si>
  <si>
    <t>Rural Areas</t>
  </si>
  <si>
    <t>07/00174/RES</t>
  </si>
  <si>
    <t>08/03263/FUL</t>
  </si>
  <si>
    <t>05/02563/FUL</t>
  </si>
  <si>
    <t>Planning Ref</t>
  </si>
  <si>
    <t>Total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</si>
  <si>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</si>
  <si>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</si>
  <si>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</si>
  <si>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</si>
  <si>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</si>
  <si>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</si>
  <si>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</si>
  <si>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</si>
  <si>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</si>
  <si>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</si>
  <si>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</si>
  <si>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22/23</t>
  </si>
  <si>
    <t>23/24</t>
  </si>
  <si>
    <t>24/25</t>
  </si>
  <si>
    <t>25/26</t>
  </si>
  <si>
    <t>Cumulative Delivery</t>
  </si>
  <si>
    <t>06/01733/EOUT</t>
  </si>
  <si>
    <t>05/01596/FUL</t>
  </si>
  <si>
    <t>08/01334/FUL</t>
  </si>
  <si>
    <t xml:space="preserve">88 Coronation Avenue </t>
  </si>
  <si>
    <t>07/03640/FUL</t>
  </si>
  <si>
    <t>Small Sites Built</t>
  </si>
  <si>
    <t>Lime Grove School</t>
  </si>
  <si>
    <t>07/02461/FUL</t>
  </si>
  <si>
    <t>07/03670/FUL</t>
  </si>
  <si>
    <t>Byways, Bathwick Street</t>
  </si>
  <si>
    <t>07/01598/FUL</t>
  </si>
  <si>
    <t>08/04139/FUL</t>
  </si>
  <si>
    <t>06/04086/FUL</t>
  </si>
  <si>
    <t>09/00124/FUL</t>
  </si>
  <si>
    <t>SHLAA Ref</t>
  </si>
  <si>
    <t>Wes 1</t>
  </si>
  <si>
    <t>King 10</t>
  </si>
  <si>
    <t>King 6</t>
  </si>
  <si>
    <t>Wid 22</t>
  </si>
  <si>
    <t>King 12</t>
  </si>
  <si>
    <t>Abb 6</t>
  </si>
  <si>
    <t>Abb 9</t>
  </si>
  <si>
    <t>Lam 4</t>
  </si>
  <si>
    <t>Wid 18</t>
  </si>
  <si>
    <t>K1</t>
  </si>
  <si>
    <t>K2</t>
  </si>
  <si>
    <t>King 11</t>
  </si>
  <si>
    <t>Odn 3</t>
  </si>
  <si>
    <t>Lans 3</t>
  </si>
  <si>
    <t>Cdn 3</t>
  </si>
  <si>
    <t>Bwk 1</t>
  </si>
  <si>
    <t>Abb 3,4&amp;5</t>
  </si>
  <si>
    <t xml:space="preserve">Lans 2 </t>
  </si>
  <si>
    <t>Wal 1</t>
  </si>
  <si>
    <t>SHLAA Ref:</t>
  </si>
  <si>
    <t>Paulton and Peasdown St John</t>
  </si>
  <si>
    <t>Pau 1</t>
  </si>
  <si>
    <t>Pau 2</t>
  </si>
  <si>
    <t>Pau 4</t>
  </si>
  <si>
    <t>Pea 1</t>
  </si>
  <si>
    <t>Pau 3</t>
  </si>
  <si>
    <t>Bath</t>
  </si>
  <si>
    <t>Keynsham</t>
  </si>
  <si>
    <t xml:space="preserve">Temple Infant School </t>
  </si>
  <si>
    <t xml:space="preserve">Temple Junior School </t>
  </si>
  <si>
    <t>09/00939/FUL</t>
  </si>
  <si>
    <t>09/04259/FUL</t>
  </si>
  <si>
    <t>West 5</t>
  </si>
  <si>
    <t>09/01097/REG03</t>
  </si>
  <si>
    <t>Tim 1</t>
  </si>
  <si>
    <t>Far 1</t>
  </si>
  <si>
    <t xml:space="preserve">KEYNSHAM </t>
  </si>
  <si>
    <t xml:space="preserve">Paulton Builders Merchants </t>
  </si>
  <si>
    <t>09/01095/REG03</t>
  </si>
  <si>
    <t>Large Sites Built</t>
  </si>
  <si>
    <t>BATH</t>
  </si>
  <si>
    <t>09/04931/FUL</t>
  </si>
  <si>
    <t>Former Garage, Piccadily Place</t>
  </si>
  <si>
    <t>Smile Stores, St Georges Place</t>
  </si>
  <si>
    <t>04/00096/FUL</t>
  </si>
  <si>
    <t>10/03397/FUL</t>
  </si>
  <si>
    <t>09/04351/FUL</t>
  </si>
  <si>
    <t>09/04009/FUL</t>
  </si>
  <si>
    <t>The Grange Hotel</t>
  </si>
  <si>
    <t>Wal 4</t>
  </si>
  <si>
    <t>10/01554/FUL</t>
  </si>
  <si>
    <t>Somer Valley</t>
  </si>
  <si>
    <t>Midsomer Norton and Radstock</t>
  </si>
  <si>
    <t>09/0448/FUL</t>
  </si>
  <si>
    <t>MSN 16</t>
  </si>
  <si>
    <t>10/04015/FUL</t>
  </si>
  <si>
    <t>09/01173/FUL</t>
  </si>
  <si>
    <t>Total Delivery</t>
  </si>
  <si>
    <t>11/00800/RES</t>
  </si>
  <si>
    <t>11/01772/FUL</t>
  </si>
  <si>
    <t>11/00121/FUL</t>
  </si>
  <si>
    <t>Weirside Court, Lower Bristol Road</t>
  </si>
  <si>
    <t>11/03245/FUL</t>
  </si>
  <si>
    <t>11/03783/RES</t>
  </si>
  <si>
    <t>Heal House, Paulton</t>
  </si>
  <si>
    <t>Rockery Tea Gardens, North Road</t>
  </si>
  <si>
    <t>11/04325/FUL</t>
  </si>
  <si>
    <t>12/00980/FUL</t>
  </si>
  <si>
    <t>Abb 1</t>
  </si>
  <si>
    <t>New 2</t>
  </si>
  <si>
    <t>Wid 5</t>
  </si>
  <si>
    <t>12/01058/FUL</t>
  </si>
  <si>
    <t>08/03370/FUL</t>
  </si>
  <si>
    <t>26/27</t>
  </si>
  <si>
    <t>27/28</t>
  </si>
  <si>
    <t>28/29</t>
  </si>
  <si>
    <t>29/30</t>
  </si>
  <si>
    <t>30/31</t>
  </si>
  <si>
    <t>2030/31</t>
  </si>
  <si>
    <t>MoD Foxhill Mkt</t>
  </si>
  <si>
    <t>MoD Ensleigh Mkt</t>
  </si>
  <si>
    <t>MoD Ensleigh Aff</t>
  </si>
  <si>
    <t xml:space="preserve">MoD Foxhill Aff </t>
  </si>
  <si>
    <t>MoD Warminster Road Mkt</t>
  </si>
  <si>
    <t>MoD Warminster Road Aff</t>
  </si>
  <si>
    <t>Market Delivery</t>
  </si>
  <si>
    <t>Affordable Delivery</t>
  </si>
  <si>
    <t>Holcombe Green, Upper Weston (Aff)</t>
  </si>
  <si>
    <t>Day Crescent, Twerton (Aff)</t>
  </si>
  <si>
    <t>Southlands, Upper Weston (Aff)</t>
  </si>
  <si>
    <t>Marjorie Whimster House (Aff)</t>
  </si>
  <si>
    <t>Lambridge Harvester Mkt</t>
  </si>
  <si>
    <t>Lambridge Harvester Aff</t>
  </si>
  <si>
    <t>SHLAA</t>
  </si>
  <si>
    <t>R/O 89-123 Englishcombe Lane Mkt</t>
  </si>
  <si>
    <t>R/O 89-123 Englishcombe Lane Aff</t>
  </si>
  <si>
    <t>Avon Street Car/Coach Parks (Council Owned) Aff</t>
  </si>
  <si>
    <t>Avon Street Car/Coach Parks (Council Owned) Mkt</t>
  </si>
  <si>
    <t>Manvers Street Aff</t>
  </si>
  <si>
    <t>Hope House, Lansdown Road Mkt</t>
  </si>
  <si>
    <t>Hope House, Lansdown Road Aff</t>
  </si>
  <si>
    <t>Cautletts Close Mkt</t>
  </si>
  <si>
    <t>Cautletts Close Aff</t>
  </si>
  <si>
    <t>Former Alcan Factory Mkt</t>
  </si>
  <si>
    <t>Former Alcan Factory Aff</t>
  </si>
  <si>
    <t>Large Sites Built or with Planning Permission</t>
  </si>
  <si>
    <t>St Peters Factory, Phase II Mkt</t>
  </si>
  <si>
    <t>Radstock Railway Land Mkt</t>
  </si>
  <si>
    <t>Radstock Railway Land Aff</t>
  </si>
  <si>
    <t>Bath Mkt</t>
  </si>
  <si>
    <t>Bath Aff</t>
  </si>
  <si>
    <t>Keynsham Mkt</t>
  </si>
  <si>
    <t>Keynsham Aff</t>
  </si>
  <si>
    <t>Polestar Bovis (1a) Mkt</t>
  </si>
  <si>
    <t>Polestar Bovis (1a) Aff</t>
  </si>
  <si>
    <t>Somer Valley Mkt</t>
  </si>
  <si>
    <t>Somer Valley Aff</t>
  </si>
  <si>
    <t>Wheeler &amp; Co, Timsbury Mkt</t>
  </si>
  <si>
    <t>Wheeler &amp; Co, Timsbury Aff</t>
  </si>
  <si>
    <t>Brookside Drive, Farmborough Mkt</t>
  </si>
  <si>
    <t>Brookside Drive, Farmborough Aff</t>
  </si>
  <si>
    <t>Small sites Built</t>
  </si>
  <si>
    <t>Rural Areas Mkt</t>
  </si>
  <si>
    <t>Rural Areas Aff</t>
  </si>
  <si>
    <t>Sleep Lane, Whitchurch Mkt</t>
  </si>
  <si>
    <t>Sleep Lane, Whitchurch Aff</t>
  </si>
  <si>
    <t xml:space="preserve">Read of 2-20 High Street </t>
  </si>
  <si>
    <t>Longer Term Windfall Allowance</t>
  </si>
  <si>
    <t>5 Year Windfall Allowance</t>
  </si>
  <si>
    <t>Fairholm Manor (130 Wellsway)</t>
  </si>
  <si>
    <t>East Keynsham Mkt</t>
  </si>
  <si>
    <t>East Keynsham Aff</t>
  </si>
  <si>
    <t>West Keynsham Aff</t>
  </si>
  <si>
    <t>West Keynsham Mkt</t>
  </si>
  <si>
    <t>Market Cumulative Delivery</t>
  </si>
  <si>
    <t>Affordable Cumulative Delivery</t>
  </si>
  <si>
    <t>Bath Press Mkt</t>
  </si>
  <si>
    <t>Bath Press Aff</t>
  </si>
  <si>
    <t xml:space="preserve"> </t>
  </si>
  <si>
    <t>Odd Down Plateau Mkt</t>
  </si>
  <si>
    <t>Odd Down Plateau Aff</t>
  </si>
  <si>
    <t>SOMER VALLEY</t>
  </si>
  <si>
    <t>Royal High Playing Field, Mkt</t>
  </si>
  <si>
    <t>Royal High Playing Field, Aff</t>
  </si>
  <si>
    <t>South West Keynsham (East) Mkt</t>
  </si>
  <si>
    <t>South West Keynsham (East) Aff</t>
  </si>
  <si>
    <t>South West Keynsham (West) Mkt</t>
  </si>
  <si>
    <t>South West Keynsham (West) Aff</t>
  </si>
  <si>
    <t>SE Bristol (Whitchurch) Mkt</t>
  </si>
  <si>
    <t>SE Bristol (Whitchurch) Aff</t>
  </si>
  <si>
    <t xml:space="preserve">SE Bristol (Whitchurch) </t>
  </si>
  <si>
    <t>Other SHLAA PDL Housing Potential</t>
  </si>
  <si>
    <t>Hartwells Garage</t>
  </si>
  <si>
    <t>Hartwells Mkt</t>
  </si>
  <si>
    <t>Hartwells Aff</t>
  </si>
  <si>
    <t>Land at Fosseway South Aff</t>
  </si>
  <si>
    <t>Land at Fosseway South Mkt</t>
  </si>
  <si>
    <t>New.1</t>
  </si>
  <si>
    <t>12/04590/OUT</t>
  </si>
  <si>
    <t>13/01780/EOUT</t>
  </si>
  <si>
    <t>11/02193/FUL</t>
  </si>
  <si>
    <t>12/05590/ERES</t>
  </si>
  <si>
    <t xml:space="preserve">06/04013/EFUL </t>
  </si>
  <si>
    <t>12/05387/ERES</t>
  </si>
  <si>
    <t>BWR B17 Mkt</t>
  </si>
  <si>
    <t>BWR B17 Aff</t>
  </si>
  <si>
    <t>BWR  B1 Mkt</t>
  </si>
  <si>
    <t>BWR  B1 Aff</t>
  </si>
  <si>
    <t>Goldney House, Temple Cloud, Aff (within HDB)</t>
  </si>
  <si>
    <t>Stitchings Shord Lane, Bishop Sutton Mkt</t>
  </si>
  <si>
    <t>Stitchings Shord Lane, Bishop Sutton Aff</t>
  </si>
  <si>
    <t>The Wharf, Clutton Mkt</t>
  </si>
  <si>
    <t>The Wharf, Clutton Aff</t>
  </si>
  <si>
    <t>BWR  Onega Centre</t>
  </si>
  <si>
    <t>BWR  Windsor Bridge Road Mkt</t>
  </si>
  <si>
    <t>BWR  Onega Centre Mkt</t>
  </si>
  <si>
    <t>BWR  Onega Centre Aff</t>
  </si>
  <si>
    <t>Comfortable Place Mkt</t>
  </si>
  <si>
    <t>Comfortable Place Aff</t>
  </si>
  <si>
    <t>BWR Comfortable Place</t>
  </si>
  <si>
    <t>Somerdale Phases 3-5 Aff</t>
  </si>
  <si>
    <t>SOMER VALLEY AGGREGATE</t>
  </si>
  <si>
    <t>BWR  Windsor Bridge Road Aff</t>
  </si>
  <si>
    <t>12/00293/FUL</t>
  </si>
  <si>
    <t>Bis 3a</t>
  </si>
  <si>
    <t>12/05279/FUL</t>
  </si>
  <si>
    <t>12/01882/OUT</t>
  </si>
  <si>
    <t>Clu 1</t>
  </si>
  <si>
    <t>Wht 1</t>
  </si>
  <si>
    <t>Welton Bibby &amp; Barron Mkt</t>
  </si>
  <si>
    <t>Welton Bibby &amp; Barron Aff</t>
  </si>
  <si>
    <t>13/01944/FUL</t>
  </si>
  <si>
    <t>13/01914/FUL</t>
  </si>
  <si>
    <t>Bryant Avenue  Mkt</t>
  </si>
  <si>
    <t>Bryant Avenue Aff</t>
  </si>
  <si>
    <t>Elm Tree Inn Mkt</t>
  </si>
  <si>
    <t>Elm Tree Inn Aff</t>
  </si>
  <si>
    <t>12/02181/FUL</t>
  </si>
  <si>
    <t>12/01454/FUL</t>
  </si>
  <si>
    <t xml:space="preserve">Manvers Street Mkt </t>
  </si>
  <si>
    <t>BWR: Remainder of Secured Land Mkt</t>
  </si>
  <si>
    <t xml:space="preserve">BWR: Remainder of Secured Land Aff </t>
  </si>
  <si>
    <t>King 15</t>
  </si>
  <si>
    <t>13/03786/EFUL</t>
  </si>
  <si>
    <t>St Peters Factory, Phase II Aff</t>
  </si>
  <si>
    <t>Bis 2</t>
  </si>
  <si>
    <t>Wick Road, Bishop Sutton  Mkt</t>
  </si>
  <si>
    <t>Wick Road, Bishop Sutton Aff</t>
  </si>
  <si>
    <t>Maynard Terrace, Clutton Mkt</t>
  </si>
  <si>
    <t>Maynard Terrace, Clutton Aff</t>
  </si>
  <si>
    <t>Fre 1</t>
  </si>
  <si>
    <t>13/03562/OUT</t>
  </si>
  <si>
    <t>Temple Inn Lane, Temple Cloud Mkt</t>
  </si>
  <si>
    <t>Temple Inn Lane, Temple Cloud Aff</t>
  </si>
  <si>
    <t>13/03929/ERES</t>
  </si>
  <si>
    <t>BWR: B11, B13,B15a, B15b Mkt</t>
  </si>
  <si>
    <t>BWR: B11, B13,B15a, B15b Aff</t>
  </si>
  <si>
    <t>BWR: B5,B16 Mkt</t>
  </si>
  <si>
    <t>BWR: B5,B16 Aff</t>
  </si>
  <si>
    <t>Polestar Remainder of Outline PP Mkt</t>
  </si>
  <si>
    <t>Polestar Remainder of Outline PP Aff</t>
  </si>
  <si>
    <t>Monger Lane Mkt</t>
  </si>
  <si>
    <t>Monger Lane Aff</t>
  </si>
  <si>
    <t>13/04194/RES</t>
  </si>
  <si>
    <t>King</t>
  </si>
  <si>
    <t>13/03034/FUL</t>
  </si>
  <si>
    <t>13/03243/FUL</t>
  </si>
  <si>
    <t>13/03177/ERES</t>
  </si>
  <si>
    <t>13/03548/ERES</t>
  </si>
  <si>
    <t>Polestar (2a) Mkt</t>
  </si>
  <si>
    <t>Polestar (2a) Aff</t>
  </si>
  <si>
    <t>MSN 17</t>
  </si>
  <si>
    <t>MSN 5</t>
  </si>
  <si>
    <t>MSN 10i</t>
  </si>
  <si>
    <t>MSN 14</t>
  </si>
  <si>
    <t>MSN 28</t>
  </si>
  <si>
    <t>Knobsbury Lane Mkt</t>
  </si>
  <si>
    <t>Knobsbury Lane Aff</t>
  </si>
  <si>
    <t>Twt.</t>
  </si>
  <si>
    <t>13/04515/FUL</t>
  </si>
  <si>
    <t>5 Year Supply From 2014-19</t>
  </si>
  <si>
    <t>Totals</t>
  </si>
  <si>
    <t>Built by start date</t>
  </si>
  <si>
    <t>Target by end date</t>
  </si>
  <si>
    <t>5 yr Req (100%)</t>
  </si>
  <si>
    <t>Forecast Delivery</t>
  </si>
  <si>
    <t xml:space="preserve">Actual Buffer </t>
  </si>
  <si>
    <t>11/12 - 15/16</t>
  </si>
  <si>
    <t>12/13 - 16/17</t>
  </si>
  <si>
    <t>13/14 - 17/18</t>
  </si>
  <si>
    <t>14/15 - 18/19</t>
  </si>
  <si>
    <t>15/16 - 19/20</t>
  </si>
  <si>
    <t>16/17 - 20/21</t>
  </si>
  <si>
    <t>17/18 - 21/22</t>
  </si>
  <si>
    <t>18/19 - 22/23</t>
  </si>
  <si>
    <t>19/20 - 23/24</t>
  </si>
  <si>
    <t>20/21 - 24/25</t>
  </si>
  <si>
    <t>21/22 - 25/26</t>
  </si>
  <si>
    <t>22/23 - 26/27</t>
  </si>
  <si>
    <t>23/24 - 27/28</t>
  </si>
  <si>
    <t>24/25 - 28/29</t>
  </si>
  <si>
    <t>Surplus or deficit re required buffer</t>
  </si>
  <si>
    <t>Total Planned Provision</t>
  </si>
  <si>
    <t>2011-29</t>
  </si>
  <si>
    <t>Former Co-op, High Littleton Mkt</t>
  </si>
  <si>
    <t>Former Co-op, High Littleton Aff</t>
  </si>
  <si>
    <t>13/04574/ERES</t>
  </si>
  <si>
    <t>BWR: B6, B13 Mkt</t>
  </si>
  <si>
    <t xml:space="preserve">BWR: B6, B14 Aff </t>
  </si>
  <si>
    <t>14/00049/FUL</t>
  </si>
  <si>
    <t>13/04514/FUL</t>
  </si>
  <si>
    <t>Deliverable Supply in 5 year blocks</t>
  </si>
  <si>
    <t>13/00734/FUL</t>
  </si>
  <si>
    <t>130-32 Wells Road</t>
  </si>
  <si>
    <t>12/01150/FUL</t>
  </si>
  <si>
    <t>Cumulative Requirement</t>
  </si>
  <si>
    <t>14/01630/FUL</t>
  </si>
  <si>
    <t xml:space="preserve">Roseberry Place </t>
  </si>
  <si>
    <t>Lawrence House, Lower Bristol Road</t>
  </si>
  <si>
    <t xml:space="preserve">13/02436/EOUT </t>
  </si>
  <si>
    <t>Wellow Lane, Mkt</t>
  </si>
  <si>
    <t>Wellow Lane, Aff</t>
  </si>
  <si>
    <t>Greenlands Road, Mkt</t>
  </si>
  <si>
    <t>Greenlands Road, Aff</t>
  </si>
  <si>
    <t>12/05477/OUT</t>
  </si>
  <si>
    <t>Wes 4&amp;5</t>
  </si>
  <si>
    <t>Wes 2</t>
  </si>
  <si>
    <t xml:space="preserve">Wal </t>
  </si>
  <si>
    <t>14/02005/ERES</t>
  </si>
  <si>
    <t xml:space="preserve">B&amp;NES Housing Trajectory 2011-2029 </t>
  </si>
  <si>
    <t>15 St Georges Place</t>
  </si>
  <si>
    <t>BWR Crest Mkt</t>
  </si>
  <si>
    <t>BWR  Aff</t>
  </si>
  <si>
    <t>Hinton Garage Mkt</t>
  </si>
  <si>
    <t>Hinton Garage Aff</t>
  </si>
  <si>
    <t xml:space="preserve">14/04354/EOUT </t>
  </si>
  <si>
    <t>14/02272/EFUL</t>
  </si>
  <si>
    <t xml:space="preserve">Land removed from the Green Belt </t>
  </si>
  <si>
    <t>Land removed from the Green Belt</t>
  </si>
  <si>
    <t>14/02889/OUT</t>
  </si>
  <si>
    <t>Old Pit Yard, Clandown Mkt</t>
  </si>
  <si>
    <t>Old Pit Yard, Clandown Aff</t>
  </si>
  <si>
    <t>14/00544/RES</t>
  </si>
  <si>
    <t>13/04710/OUT</t>
  </si>
  <si>
    <t>Old Timber Yard, Bathampton</t>
  </si>
  <si>
    <t>14/04852/RES</t>
  </si>
  <si>
    <t>14/04032/RES</t>
  </si>
  <si>
    <t>Springhill House</t>
  </si>
  <si>
    <t>13/05454/FUL</t>
  </si>
  <si>
    <t>14/01495/FUL</t>
  </si>
  <si>
    <t>Pipehuse Nursery, Freshford Aff</t>
  </si>
  <si>
    <t xml:space="preserve">Pipehuse Nursery, Freshford Mkt </t>
  </si>
  <si>
    <t>The Poplars, Farmborough</t>
  </si>
  <si>
    <t xml:space="preserve">The Poplars, Farmborough </t>
  </si>
  <si>
    <t>14/04499/RES</t>
  </si>
  <si>
    <t>14/04003/OUT</t>
  </si>
  <si>
    <t xml:space="preserve">Rear of 94-96 Temple Street </t>
  </si>
  <si>
    <t>12/00116/FUL</t>
  </si>
  <si>
    <t>14/01539/ODCOU</t>
  </si>
  <si>
    <t>15/00292/FUL</t>
  </si>
  <si>
    <t>14/05811/EFUL</t>
  </si>
  <si>
    <t>15/00293/FUL</t>
  </si>
  <si>
    <t>14/05697/RES</t>
  </si>
  <si>
    <t>SHLAA (PMP Rep)</t>
  </si>
  <si>
    <t>14/05692/RES</t>
  </si>
  <si>
    <t>14/01853/EFUL</t>
  </si>
  <si>
    <t>MoD Ensleigh CCR Mkt</t>
  </si>
  <si>
    <t>MoD Ensleigh CCR Aff</t>
  </si>
  <si>
    <t>5 year Supply Requirement (100%)</t>
  </si>
  <si>
    <t>5 year Supply Requirement (with 20% buffer)</t>
  </si>
  <si>
    <t>Lans 5b</t>
  </si>
  <si>
    <t>Lans 5a</t>
  </si>
  <si>
    <t>Unadjusted Annulaised Requirement</t>
  </si>
  <si>
    <t>High Street 'Backland' Intensification</t>
  </si>
  <si>
    <t>Polestar  (2b) Mkt</t>
  </si>
  <si>
    <t>Polestar  (2b) Aff</t>
  </si>
  <si>
    <t>E14</t>
  </si>
  <si>
    <t>Whithchurch GB</t>
  </si>
  <si>
    <t>Horseworld Mkt</t>
  </si>
  <si>
    <t>Horseworld Aff</t>
  </si>
  <si>
    <t xml:space="preserve">Horseworld Mkt </t>
  </si>
  <si>
    <t xml:space="preserve">Horseworld Aff </t>
  </si>
  <si>
    <t xml:space="preserve">Haulyage Yard et el </t>
  </si>
  <si>
    <t xml:space="preserve">Haulage Yard et el </t>
  </si>
  <si>
    <r>
      <t xml:space="preserve">Former Lambridge Harvester </t>
    </r>
    <r>
      <rPr>
        <sz val="9"/>
        <color theme="7"/>
        <rFont val="Segoe UI"/>
        <family val="2"/>
      </rPr>
      <t>(Mcarthy &amp; Stone)</t>
    </r>
  </si>
  <si>
    <r>
      <t xml:space="preserve">MoD Ensleigh - Core Area </t>
    </r>
    <r>
      <rPr>
        <sz val="9"/>
        <color theme="7"/>
        <rFont val="Segoe UI"/>
        <family val="2"/>
      </rPr>
      <t xml:space="preserve">(Linden) </t>
    </r>
  </si>
  <si>
    <r>
      <t>MoD Ensleigh - Core Area</t>
    </r>
    <r>
      <rPr>
        <b/>
        <sz val="9"/>
        <color theme="7"/>
        <rFont val="Segoe UI"/>
        <family val="2"/>
      </rPr>
      <t xml:space="preserve"> </t>
    </r>
    <r>
      <rPr>
        <sz val="9"/>
        <color theme="7"/>
        <rFont val="Segoe UI"/>
        <family val="2"/>
      </rPr>
      <t>(Bloor)</t>
    </r>
  </si>
  <si>
    <r>
      <t xml:space="preserve">MoD Foxhill </t>
    </r>
    <r>
      <rPr>
        <sz val="9"/>
        <color theme="7"/>
        <rFont val="Segoe UI"/>
        <family val="2"/>
      </rPr>
      <t>(Curo)</t>
    </r>
  </si>
  <si>
    <r>
      <t xml:space="preserve">Roseberry Place </t>
    </r>
    <r>
      <rPr>
        <sz val="9"/>
        <color theme="7"/>
        <rFont val="Segoe UI"/>
        <family val="2"/>
      </rPr>
      <t>(Deeley Freed)</t>
    </r>
  </si>
  <si>
    <r>
      <t xml:space="preserve">R/O 89-123 Englishcombe Lane </t>
    </r>
    <r>
      <rPr>
        <sz val="9"/>
        <color theme="7"/>
        <rFont val="Segoe UI"/>
        <family val="2"/>
      </rPr>
      <t>(BANES &amp; Redcliffe)</t>
    </r>
  </si>
  <si>
    <r>
      <t xml:space="preserve">Avon Street Car/Coach Parks </t>
    </r>
    <r>
      <rPr>
        <sz val="9"/>
        <color theme="7"/>
        <rFont val="Segoe UI"/>
        <family val="2"/>
      </rPr>
      <t>(BANES)</t>
    </r>
  </si>
  <si>
    <r>
      <t xml:space="preserve">Land at Odd Down </t>
    </r>
    <r>
      <rPr>
        <sz val="9"/>
        <color rgb="FF7030A0"/>
        <rFont val="Segoe UI"/>
        <family val="2"/>
      </rPr>
      <t>(Bloor)</t>
    </r>
  </si>
  <si>
    <r>
      <rPr>
        <b/>
        <sz val="9"/>
        <rFont val="Segoe UI"/>
        <family val="2"/>
      </rPr>
      <t>South West Keynsham (East)</t>
    </r>
    <r>
      <rPr>
        <b/>
        <sz val="9"/>
        <color theme="7" tint="-0.249977111117893"/>
        <rFont val="Segoe UI"/>
        <family val="2"/>
      </rPr>
      <t xml:space="preserve"> </t>
    </r>
    <r>
      <rPr>
        <sz val="9"/>
        <color theme="7" tint="-0.249977111117893"/>
        <rFont val="Segoe UI"/>
        <family val="2"/>
      </rPr>
      <t>(Taylor Wimpey)</t>
    </r>
  </si>
  <si>
    <r>
      <rPr>
        <sz val="9"/>
        <rFont val="Segoe UI"/>
        <family val="2"/>
      </rPr>
      <t>Somerdale Phases 3-5</t>
    </r>
    <r>
      <rPr>
        <b/>
        <sz val="9"/>
        <rFont val="Segoe UI"/>
        <family val="2"/>
      </rPr>
      <t xml:space="preserve"> </t>
    </r>
    <r>
      <rPr>
        <sz val="9"/>
        <rFont val="Segoe UI"/>
        <family val="2"/>
      </rPr>
      <t>Mkt</t>
    </r>
  </si>
  <si>
    <r>
      <t xml:space="preserve">SW Keynsham KE4 </t>
    </r>
    <r>
      <rPr>
        <sz val="9"/>
        <color theme="7" tint="-0.249977111117893"/>
        <rFont val="Segoe UI"/>
        <family val="2"/>
      </rPr>
      <t>(Bloor)</t>
    </r>
  </si>
  <si>
    <r>
      <t xml:space="preserve">SW Keynsham KE4 </t>
    </r>
    <r>
      <rPr>
        <sz val="9"/>
        <color theme="7" tint="-0.249977111117893"/>
        <rFont val="Segoe UI"/>
        <family val="2"/>
      </rPr>
      <t>(Persimmon)</t>
    </r>
  </si>
  <si>
    <r>
      <t xml:space="preserve">Elm Tree Avenue, Aff </t>
    </r>
    <r>
      <rPr>
        <sz val="9"/>
        <color rgb="FF7030A0"/>
        <rFont val="Segoe UI"/>
        <family val="2"/>
      </rPr>
      <t>(Curo)</t>
    </r>
  </si>
  <si>
    <r>
      <t xml:space="preserve">Cautletts Close </t>
    </r>
    <r>
      <rPr>
        <sz val="9"/>
        <color rgb="FF7030A0"/>
        <rFont val="Segoe UI"/>
        <family val="2"/>
      </rPr>
      <t xml:space="preserve">(David Wilson) </t>
    </r>
  </si>
  <si>
    <r>
      <t xml:space="preserve">Former Alcan Factory </t>
    </r>
    <r>
      <rPr>
        <sz val="9"/>
        <color rgb="FF7030A0"/>
        <rFont val="Segoe UI"/>
        <family val="2"/>
      </rPr>
      <t>(Linden/Barratt)</t>
    </r>
  </si>
  <si>
    <r>
      <t xml:space="preserve">Towerhurst, Wells Road </t>
    </r>
    <r>
      <rPr>
        <sz val="9"/>
        <color rgb="FF7030A0"/>
        <rFont val="Segoe UI"/>
        <family val="2"/>
      </rPr>
      <t>(Elan Homes)</t>
    </r>
  </si>
  <si>
    <r>
      <t xml:space="preserve">Land at Fosseway South </t>
    </r>
    <r>
      <rPr>
        <sz val="9"/>
        <color rgb="FF7030A0"/>
        <rFont val="Segoe UI"/>
        <family val="2"/>
      </rPr>
      <t>(Barratt)</t>
    </r>
  </si>
  <si>
    <r>
      <t xml:space="preserve">Monger Lane </t>
    </r>
    <r>
      <rPr>
        <sz val="9"/>
        <color rgb="FF7030A0"/>
        <rFont val="Segoe UI"/>
        <family val="2"/>
      </rPr>
      <t>(Taylor Wimpey)</t>
    </r>
  </si>
  <si>
    <r>
      <t>Elm Tree Inn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>(Curo)</t>
    </r>
  </si>
  <si>
    <r>
      <t>Bryant Avenue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 xml:space="preserve">(Curo) </t>
    </r>
  </si>
  <si>
    <r>
      <t xml:space="preserve">St Peter's Park </t>
    </r>
    <r>
      <rPr>
        <sz val="9"/>
        <color rgb="FF7030A0"/>
        <rFont val="Segoe UI"/>
        <family val="2"/>
      </rPr>
      <t>(Oval Estates)</t>
    </r>
  </si>
  <si>
    <r>
      <t xml:space="preserve">Hazel Terrace </t>
    </r>
    <r>
      <rPr>
        <sz val="9"/>
        <color rgb="FF7030A0"/>
        <rFont val="Segoe UI"/>
        <family val="2"/>
      </rPr>
      <t>(Flower &amp; Hayes)</t>
    </r>
  </si>
  <si>
    <r>
      <t xml:space="preserve">St Peters Factory, Phase II </t>
    </r>
    <r>
      <rPr>
        <sz val="9"/>
        <color theme="7"/>
        <rFont val="Segoe UI"/>
        <family val="2"/>
      </rPr>
      <t>(Oval Estates)</t>
    </r>
  </si>
  <si>
    <r>
      <t>Polestar (1a)</t>
    </r>
    <r>
      <rPr>
        <b/>
        <sz val="9"/>
        <color rgb="FF7030A0"/>
        <rFont val="Segoe UI"/>
        <family val="2"/>
      </rPr>
      <t xml:space="preserve"> </t>
    </r>
    <r>
      <rPr>
        <sz val="9"/>
        <color rgb="FF7030A0"/>
        <rFont val="Segoe UI"/>
        <family val="2"/>
      </rPr>
      <t>(Bovis)</t>
    </r>
  </si>
  <si>
    <r>
      <t>Polestar (1b)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>(Bovis)</t>
    </r>
  </si>
  <si>
    <r>
      <t>Polestar</t>
    </r>
    <r>
      <rPr>
        <sz val="9"/>
        <rFont val="Segoe UI"/>
        <family val="2"/>
      </rPr>
      <t xml:space="preserve"> </t>
    </r>
    <r>
      <rPr>
        <b/>
        <sz val="9"/>
        <rFont val="Segoe UI"/>
        <family val="2"/>
      </rPr>
      <t>(2a)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>(Bovis)</t>
    </r>
    <r>
      <rPr>
        <sz val="9"/>
        <rFont val="Segoe UI"/>
        <family val="2"/>
      </rPr>
      <t xml:space="preserve"> </t>
    </r>
  </si>
  <si>
    <r>
      <t xml:space="preserve">Polestar  (2b) </t>
    </r>
    <r>
      <rPr>
        <sz val="9"/>
        <color theme="7"/>
        <rFont val="Segoe UI"/>
        <family val="2"/>
      </rPr>
      <t>(Bovis)</t>
    </r>
  </si>
  <si>
    <r>
      <t xml:space="preserve">CCRC (C3 element) </t>
    </r>
    <r>
      <rPr>
        <sz val="9"/>
        <color rgb="FF7030A0"/>
        <rFont val="Segoe UI"/>
        <family val="2"/>
      </rPr>
      <t>(Purnell Property Partnership)</t>
    </r>
  </si>
  <si>
    <r>
      <rPr>
        <b/>
        <sz val="9"/>
        <rFont val="Segoe UI"/>
        <family val="2"/>
      </rPr>
      <t xml:space="preserve">Wellow Lane, Peasdown </t>
    </r>
    <r>
      <rPr>
        <sz val="9"/>
        <color rgb="FF7030A0"/>
        <rFont val="Segoe UI"/>
        <family val="2"/>
      </rPr>
      <t>(David Wilson)</t>
    </r>
  </si>
  <si>
    <r>
      <t xml:space="preserve">Sleep Lane, Whitchurch </t>
    </r>
    <r>
      <rPr>
        <sz val="9"/>
        <color theme="7"/>
        <rFont val="Segoe UI"/>
        <family val="2"/>
      </rPr>
      <t>(Barratt)</t>
    </r>
  </si>
  <si>
    <r>
      <t>The Poplars, Bath Road, Farmborough</t>
    </r>
    <r>
      <rPr>
        <sz val="9"/>
        <color theme="7"/>
        <rFont val="Segoe UI"/>
        <family val="2"/>
      </rPr>
      <t xml:space="preserve"> (B&amp;SW Dev)</t>
    </r>
  </si>
  <si>
    <r>
      <t xml:space="preserve">Wick Road, Bishop Sutton </t>
    </r>
    <r>
      <rPr>
        <sz val="9"/>
        <color theme="7"/>
        <rFont val="Segoe UI"/>
        <family val="2"/>
      </rPr>
      <t>(Barratt)</t>
    </r>
  </si>
  <si>
    <r>
      <t xml:space="preserve">Maynard Terrace, Clutton </t>
    </r>
    <r>
      <rPr>
        <sz val="9"/>
        <color theme="7"/>
        <rFont val="Segoe UI"/>
        <family val="2"/>
      </rPr>
      <t>(Curo)</t>
    </r>
  </si>
  <si>
    <r>
      <t>Temple Inn Lane, Temple Cloud</t>
    </r>
    <r>
      <rPr>
        <sz val="9"/>
        <color theme="7"/>
        <rFont val="Segoe UI"/>
        <family val="2"/>
      </rPr>
      <t xml:space="preserve"> (Barratt)</t>
    </r>
  </si>
  <si>
    <r>
      <t>Former Co-op, High Littleton</t>
    </r>
    <r>
      <rPr>
        <b/>
        <sz val="9"/>
        <color rgb="FF7030A0"/>
        <rFont val="Segoe UI"/>
        <family val="2"/>
      </rPr>
      <t xml:space="preserve"> </t>
    </r>
    <r>
      <rPr>
        <sz val="9"/>
        <color rgb="FF7030A0"/>
        <rFont val="Segoe UI"/>
        <family val="2"/>
      </rPr>
      <t>(Curo)</t>
    </r>
  </si>
  <si>
    <r>
      <t xml:space="preserve">Freshford Mill, Freshford </t>
    </r>
    <r>
      <rPr>
        <sz val="9"/>
        <color rgb="FF7030A0"/>
        <rFont val="Segoe UI"/>
        <family val="2"/>
      </rPr>
      <t>(EnvironComs)</t>
    </r>
  </si>
  <si>
    <r>
      <t xml:space="preserve">Pipehuse Nursery, Freshford </t>
    </r>
    <r>
      <rPr>
        <sz val="9"/>
        <color rgb="FF7030A0"/>
        <rFont val="Segoe UI"/>
        <family val="2"/>
      </rPr>
      <t>(Belgravia Dev)</t>
    </r>
  </si>
  <si>
    <r>
      <t xml:space="preserve">Old Timber Yard, Bathampton </t>
    </r>
    <r>
      <rPr>
        <sz val="9"/>
        <color rgb="FF7030A0"/>
        <rFont val="Segoe UI"/>
        <family val="2"/>
      </rPr>
      <t>Mkt</t>
    </r>
  </si>
  <si>
    <r>
      <t xml:space="preserve">Old Timber Yard, Bathampton </t>
    </r>
    <r>
      <rPr>
        <sz val="9"/>
        <color rgb="FF7030A0"/>
        <rFont val="Segoe UI"/>
        <family val="2"/>
      </rPr>
      <t>Aff</t>
    </r>
  </si>
  <si>
    <r>
      <t>Wheeler &amp; Co, Timsbury</t>
    </r>
    <r>
      <rPr>
        <b/>
        <sz val="9"/>
        <color rgb="FF7030A0"/>
        <rFont val="Segoe UI"/>
        <family val="2"/>
      </rPr>
      <t xml:space="preserve"> </t>
    </r>
    <r>
      <rPr>
        <sz val="9"/>
        <color rgb="FF7030A0"/>
        <rFont val="Segoe UI"/>
        <family val="2"/>
      </rPr>
      <t>(Flower &amp; Hayes)</t>
    </r>
  </si>
  <si>
    <r>
      <t xml:space="preserve">Horseworld </t>
    </r>
    <r>
      <rPr>
        <sz val="9"/>
        <color theme="7" tint="-0.249977111117893"/>
        <rFont val="Segoe UI"/>
        <family val="2"/>
      </rPr>
      <t>(Bellway &amp; Whitecroft)</t>
    </r>
  </si>
  <si>
    <r>
      <t>Haulage Yard et el</t>
    </r>
    <r>
      <rPr>
        <sz val="9"/>
        <color theme="7" tint="-0.249977111117893"/>
        <rFont val="Segoe UI"/>
        <family val="2"/>
      </rPr>
      <t xml:space="preserve"> (Johnstone)</t>
    </r>
  </si>
  <si>
    <r>
      <t xml:space="preserve">BWR : B3, B4, B10, B10a, B10b, B7, B8 </t>
    </r>
    <r>
      <rPr>
        <sz val="9"/>
        <color theme="7"/>
        <rFont val="Segoe UI"/>
        <family val="2"/>
      </rPr>
      <t>(Crest)</t>
    </r>
  </si>
  <si>
    <r>
      <t>BWR: B17</t>
    </r>
    <r>
      <rPr>
        <sz val="9"/>
        <rFont val="Segoe UI"/>
        <family val="2"/>
      </rPr>
      <t xml:space="preserve"> </t>
    </r>
    <r>
      <rPr>
        <sz val="9"/>
        <color theme="7"/>
        <rFont val="Segoe UI"/>
        <family val="2"/>
      </rPr>
      <t>(Crest)</t>
    </r>
  </si>
  <si>
    <r>
      <t xml:space="preserve">BWR: B1 &amp; B2 </t>
    </r>
    <r>
      <rPr>
        <sz val="9"/>
        <color theme="7"/>
        <rFont val="Segoe UI"/>
        <family val="2"/>
      </rPr>
      <t>(Crest)</t>
    </r>
  </si>
  <si>
    <r>
      <t xml:space="preserve">BWR: B6, B12 </t>
    </r>
    <r>
      <rPr>
        <sz val="9"/>
        <color theme="7"/>
        <rFont val="Segoe UI"/>
        <family val="2"/>
      </rPr>
      <t>(Crest)</t>
    </r>
  </si>
  <si>
    <r>
      <rPr>
        <b/>
        <sz val="9"/>
        <rFont val="Segoe UI"/>
        <family val="2"/>
      </rPr>
      <t xml:space="preserve">BWR: B11, B13,B15a, B15b </t>
    </r>
    <r>
      <rPr>
        <sz val="9"/>
        <color theme="7"/>
        <rFont val="Segoe UI"/>
        <family val="2"/>
      </rPr>
      <t>(Crest)</t>
    </r>
  </si>
  <si>
    <r>
      <t xml:space="preserve">BWR: B10c </t>
    </r>
    <r>
      <rPr>
        <sz val="9"/>
        <color theme="7"/>
        <rFont val="Segoe UI"/>
        <family val="2"/>
      </rPr>
      <t>(Crest)</t>
    </r>
  </si>
  <si>
    <r>
      <rPr>
        <b/>
        <sz val="9"/>
        <rFont val="Segoe UI"/>
        <family val="2"/>
      </rPr>
      <t xml:space="preserve">BWR:B5 </t>
    </r>
    <r>
      <rPr>
        <sz val="9"/>
        <color theme="7"/>
        <rFont val="Segoe UI"/>
        <family val="2"/>
      </rPr>
      <t>(Crest)</t>
    </r>
  </si>
  <si>
    <r>
      <rPr>
        <b/>
        <sz val="9"/>
        <rFont val="Segoe UI"/>
        <family val="2"/>
      </rPr>
      <t xml:space="preserve">BWR:B16 </t>
    </r>
    <r>
      <rPr>
        <sz val="9"/>
        <color theme="7"/>
        <rFont val="Segoe UI"/>
        <family val="2"/>
      </rPr>
      <t>(Crest)</t>
    </r>
  </si>
  <si>
    <t>Deliverable Supply buffer (%)</t>
  </si>
  <si>
    <t>Deliverable Supply (#)</t>
  </si>
  <si>
    <t>Deliverable Supply (#) over 100% requirement</t>
  </si>
  <si>
    <t>2 Longacre (17 Gross, 2 Net)</t>
  </si>
  <si>
    <r>
      <t xml:space="preserve">43 Upper Oldfield Park </t>
    </r>
    <r>
      <rPr>
        <sz val="9"/>
        <color theme="7"/>
        <rFont val="Segoe UI"/>
        <family val="2"/>
      </rPr>
      <t>(Landmark Developments)</t>
    </r>
  </si>
  <si>
    <r>
      <rPr>
        <b/>
        <sz val="9"/>
        <rFont val="Segoe UI"/>
        <family val="2"/>
      </rPr>
      <t xml:space="preserve">Paddocks </t>
    </r>
    <r>
      <rPr>
        <sz val="9"/>
        <color theme="7" tint="-0.249977111117893"/>
        <rFont val="Segoe UI"/>
        <family val="2"/>
      </rPr>
      <t>(Barratt)</t>
    </r>
  </si>
  <si>
    <r>
      <t>BWR  Windsor Bridge Road</t>
    </r>
    <r>
      <rPr>
        <sz val="9"/>
        <color theme="7"/>
        <rFont val="Segoe UI"/>
        <family val="2"/>
      </rPr>
      <t xml:space="preserve"> (Westmark)</t>
    </r>
  </si>
  <si>
    <t>14/00862/OUT</t>
  </si>
  <si>
    <r>
      <t xml:space="preserve">Burdens, Bath Road Farmborough </t>
    </r>
    <r>
      <rPr>
        <sz val="9"/>
        <color theme="7"/>
        <rFont val="Segoe UI"/>
        <family val="2"/>
      </rPr>
      <t>(Boystown Ltd)</t>
    </r>
  </si>
  <si>
    <t>Burdens, Bath Road Farmborough Mkt</t>
  </si>
  <si>
    <t>Burdens, Bath Road Farmborough Aff</t>
  </si>
  <si>
    <t>Completions on Large Sites</t>
  </si>
  <si>
    <t>Permissions on Large Sites</t>
  </si>
  <si>
    <r>
      <t xml:space="preserve">90 Frome Road </t>
    </r>
    <r>
      <rPr>
        <sz val="9"/>
        <color theme="7"/>
        <rFont val="Segoe UI"/>
        <family val="2"/>
      </rPr>
      <t>(Crossman)</t>
    </r>
  </si>
  <si>
    <t>Odd</t>
  </si>
  <si>
    <r>
      <t xml:space="preserve">Completions and Permisions at BWR </t>
    </r>
    <r>
      <rPr>
        <i/>
        <sz val="9"/>
        <color theme="7"/>
        <rFont val="Segoe UI"/>
        <family val="2"/>
      </rPr>
      <t>(Crest)</t>
    </r>
  </si>
  <si>
    <t>Completions on other Large Sites</t>
  </si>
  <si>
    <t>Planning Permissions on other Large Sites</t>
  </si>
  <si>
    <t>Large SHLAA Sites with Applications / Pre-Apps and other status</t>
  </si>
  <si>
    <t>Lan</t>
  </si>
  <si>
    <t>St Mary's Church, Julian Road</t>
  </si>
  <si>
    <r>
      <t>Polestar</t>
    </r>
    <r>
      <rPr>
        <sz val="9"/>
        <rFont val="Segoe UI"/>
        <family val="2"/>
      </rPr>
      <t xml:space="preserve"> (</t>
    </r>
    <r>
      <rPr>
        <sz val="9"/>
        <color rgb="FF7030A0"/>
        <rFont val="Segoe UI"/>
        <family val="2"/>
      </rPr>
      <t>Barratt)</t>
    </r>
    <r>
      <rPr>
        <b/>
        <sz val="9"/>
        <rFont val="Segoe UI"/>
        <family val="2"/>
      </rPr>
      <t xml:space="preserve"> </t>
    </r>
    <r>
      <rPr>
        <sz val="9"/>
        <rFont val="Segoe UI"/>
        <family val="2"/>
      </rPr>
      <t>(120 built pre 2011)</t>
    </r>
  </si>
  <si>
    <r>
      <t xml:space="preserve">Polestar Phase 3 </t>
    </r>
    <r>
      <rPr>
        <sz val="9"/>
        <color rgb="FF7030A0"/>
        <rFont val="Segoe UI"/>
        <family val="2"/>
      </rPr>
      <t>(Bovis)</t>
    </r>
  </si>
  <si>
    <r>
      <t xml:space="preserve">Old Pit Yard, Clandown </t>
    </r>
    <r>
      <rPr>
        <sz val="9"/>
        <color theme="7"/>
        <rFont val="Segoe UI"/>
        <family val="2"/>
      </rPr>
      <t>(Universal)</t>
    </r>
  </si>
  <si>
    <r>
      <t xml:space="preserve">Cappards Road, Bishop Sutton </t>
    </r>
    <r>
      <rPr>
        <sz val="9"/>
        <color theme="7"/>
        <rFont val="Segoe UI"/>
        <family val="2"/>
      </rPr>
      <t>(Charles Church)</t>
    </r>
  </si>
  <si>
    <r>
      <t>The Wharf, Clutton</t>
    </r>
    <r>
      <rPr>
        <sz val="9"/>
        <color theme="7"/>
        <rFont val="Segoe UI"/>
        <family val="2"/>
      </rPr>
      <t xml:space="preserve"> (TBC)</t>
    </r>
  </si>
  <si>
    <t>722 per annum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</si>
  <si>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</si>
  <si>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</si>
  <si>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</si>
  <si>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</si>
  <si>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</si>
  <si>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</si>
  <si>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</si>
  <si>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</si>
  <si>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</si>
  <si>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</si>
  <si>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C -B</t>
  </si>
  <si>
    <t>D x 5%</t>
  </si>
  <si>
    <t>D x 20%</t>
  </si>
  <si>
    <t>G - D</t>
  </si>
  <si>
    <t>15/01932/EOUT</t>
  </si>
  <si>
    <t>15/02162/FUL</t>
  </si>
  <si>
    <r>
      <t xml:space="preserve">St Mary's Church, Julian Road </t>
    </r>
    <r>
      <rPr>
        <sz val="9"/>
        <color theme="7"/>
        <rFont val="Segoe UI"/>
        <family val="2"/>
      </rPr>
      <t>(Clifton Dicocese)</t>
    </r>
  </si>
  <si>
    <t>15/01965/RES</t>
  </si>
  <si>
    <t xml:space="preserve">Deliverable SHLAA sites </t>
  </si>
  <si>
    <r>
      <t xml:space="preserve">Somerdale: Phase 1 </t>
    </r>
    <r>
      <rPr>
        <sz val="9"/>
        <color theme="7"/>
        <rFont val="Segoe UI"/>
        <family val="2"/>
      </rPr>
      <t>(Taylor Wimpey)</t>
    </r>
  </si>
  <si>
    <r>
      <t xml:space="preserve">Somerdale: Phase 1a </t>
    </r>
    <r>
      <rPr>
        <sz val="9"/>
        <color theme="7"/>
        <rFont val="Segoe UI"/>
        <family val="2"/>
      </rPr>
      <t>(Taylor Wimpey)</t>
    </r>
  </si>
  <si>
    <r>
      <rPr>
        <b/>
        <sz val="9"/>
        <rFont val="Segoe UI"/>
        <family val="2"/>
      </rPr>
      <t>Somerdale: Phase 2</t>
    </r>
    <r>
      <rPr>
        <sz val="9"/>
        <rFont val="Segoe UI"/>
        <family val="2"/>
      </rPr>
      <t xml:space="preserve"> </t>
    </r>
    <r>
      <rPr>
        <sz val="9"/>
        <color theme="7"/>
        <rFont val="Segoe UI"/>
        <family val="2"/>
      </rPr>
      <t>(Taylor Wimpey)</t>
    </r>
  </si>
  <si>
    <t>15/01661/EFUL</t>
  </si>
  <si>
    <t>Somerdale Phase 1 Aff</t>
  </si>
  <si>
    <t>Somerdale Phase 1 Mkt</t>
  </si>
  <si>
    <t>Somerdale Phase 1a Mkt</t>
  </si>
  <si>
    <t>Somerdale Phase 1a Aff</t>
  </si>
  <si>
    <t>Somerdale: Phase 2 Mkt</t>
  </si>
  <si>
    <t>Somerdale: Phase 2 Aff</t>
  </si>
  <si>
    <t>15/02465/RES</t>
  </si>
  <si>
    <t>15/03232/PREAPP</t>
  </si>
  <si>
    <r>
      <t xml:space="preserve">Radstock County Infants </t>
    </r>
    <r>
      <rPr>
        <sz val="9"/>
        <color rgb="FF7030A0"/>
        <rFont val="Segoe UI"/>
        <family val="2"/>
      </rPr>
      <t>(Buttermere Homes)</t>
    </r>
  </si>
  <si>
    <t xml:space="preserve">Wheelers Road </t>
  </si>
  <si>
    <t>Wheelers Road Mkt</t>
  </si>
  <si>
    <t>Wheelers Road Aff</t>
  </si>
  <si>
    <r>
      <rPr>
        <b/>
        <sz val="9"/>
        <rFont val="Segoe UI"/>
        <family val="2"/>
      </rPr>
      <t>Chilcompton Road II</t>
    </r>
    <r>
      <rPr>
        <sz val="9"/>
        <rFont val="Segoe UI"/>
        <family val="2"/>
      </rPr>
      <t xml:space="preserve">, Aff </t>
    </r>
    <r>
      <rPr>
        <sz val="9"/>
        <color rgb="FF7030A0"/>
        <rFont val="Segoe UI"/>
        <family val="2"/>
      </rPr>
      <t>(Oval Estates)</t>
    </r>
  </si>
  <si>
    <r>
      <rPr>
        <b/>
        <sz val="9"/>
        <rFont val="Segoe UI"/>
        <family val="2"/>
      </rPr>
      <t>Land to rear of 52 High Street</t>
    </r>
    <r>
      <rPr>
        <sz val="9"/>
        <rFont val="Segoe UI"/>
        <family val="2"/>
      </rPr>
      <t xml:space="preserve">, Aff </t>
    </r>
    <r>
      <rPr>
        <sz val="9"/>
        <color rgb="FF7030A0"/>
        <rFont val="Segoe UI"/>
        <family val="2"/>
      </rPr>
      <t>(Guiness)</t>
    </r>
  </si>
  <si>
    <t>K</t>
  </si>
  <si>
    <t>Deliverable Supply (#) over 105% requirement</t>
  </si>
  <si>
    <t>G - F</t>
  </si>
  <si>
    <t>G - E</t>
  </si>
  <si>
    <r>
      <t xml:space="preserve">Hope House, Lansdown Road </t>
    </r>
    <r>
      <rPr>
        <sz val="9"/>
        <color theme="7"/>
        <rFont val="Segoe UI"/>
        <family val="2"/>
      </rPr>
      <t>(Acorn)</t>
    </r>
  </si>
  <si>
    <t>Wid 10</t>
  </si>
  <si>
    <t>Riverside Court Mkt</t>
  </si>
  <si>
    <t>Riverside Court Aff</t>
  </si>
  <si>
    <t xml:space="preserve">14/02426/FUL </t>
  </si>
  <si>
    <t>15/04723/ODCOU</t>
  </si>
  <si>
    <r>
      <t xml:space="preserve">MoD Ensleigh - Granville Rd </t>
    </r>
    <r>
      <rPr>
        <sz val="9"/>
        <color theme="7"/>
        <rFont val="Segoe UI"/>
        <family val="2"/>
      </rPr>
      <t>(Kersfield)</t>
    </r>
  </si>
  <si>
    <r>
      <t xml:space="preserve">Southbourne Gardens </t>
    </r>
    <r>
      <rPr>
        <sz val="9"/>
        <color theme="7"/>
        <rFont val="Segoe UI"/>
        <family val="2"/>
      </rPr>
      <t>(Spitfire)</t>
    </r>
  </si>
  <si>
    <r>
      <t xml:space="preserve">Newark House </t>
    </r>
    <r>
      <rPr>
        <sz val="9"/>
        <color theme="7"/>
        <rFont val="Segoe UI"/>
        <family val="2"/>
      </rPr>
      <t>(Greensky)</t>
    </r>
  </si>
  <si>
    <r>
      <t xml:space="preserve">5 - 13 Somerset Place </t>
    </r>
    <r>
      <rPr>
        <sz val="9"/>
        <color theme="7"/>
        <rFont val="Segoe UI"/>
        <family val="2"/>
      </rPr>
      <t>(Future Heritage)</t>
    </r>
  </si>
  <si>
    <r>
      <t xml:space="preserve">Somerdale: Block A </t>
    </r>
    <r>
      <rPr>
        <sz val="9"/>
        <color theme="7"/>
        <rFont val="Segoe UI"/>
        <family val="2"/>
      </rPr>
      <t>(St Monicas)</t>
    </r>
  </si>
  <si>
    <t>Somerdale Block A Mkt (Extra Care)</t>
  </si>
  <si>
    <t>Somerdale Block A Aff (Extra Care)</t>
  </si>
  <si>
    <t>15/05367/FUL</t>
  </si>
  <si>
    <t>15/04713/FUL</t>
  </si>
  <si>
    <r>
      <rPr>
        <b/>
        <sz val="9"/>
        <rFont val="Segoe UI"/>
        <family val="2"/>
      </rPr>
      <t xml:space="preserve">Somerdale: Block B </t>
    </r>
    <r>
      <rPr>
        <sz val="9"/>
        <color theme="7"/>
        <rFont val="Segoe UI"/>
        <family val="2"/>
      </rPr>
      <t>(St Monicas)</t>
    </r>
  </si>
  <si>
    <t>Somerdale Block B Mkt (Extra Care)</t>
  </si>
  <si>
    <r>
      <t xml:space="preserve">Somerdale: Phases 3-5 </t>
    </r>
    <r>
      <rPr>
        <sz val="9"/>
        <color theme="7"/>
        <rFont val="Segoe UI"/>
        <family val="2"/>
      </rPr>
      <t>(Taylor Wimpey)</t>
    </r>
  </si>
  <si>
    <r>
      <t>Riverside</t>
    </r>
    <r>
      <rPr>
        <sz val="9"/>
        <color rgb="FF7030A0"/>
        <rFont val="Segoe UI"/>
        <family val="2"/>
      </rPr>
      <t xml:space="preserve"> (EPSIO 3)</t>
    </r>
  </si>
  <si>
    <t>Riverside Mkt</t>
  </si>
  <si>
    <t>Riverside Aff</t>
  </si>
  <si>
    <r>
      <t xml:space="preserve">East of Keynsham KE3a </t>
    </r>
    <r>
      <rPr>
        <sz val="9"/>
        <color theme="7" tint="-0.249977111117893"/>
        <rFont val="Segoe UI"/>
        <family val="2"/>
      </rPr>
      <t>(Mactaggert &amp; Mickel)</t>
    </r>
  </si>
  <si>
    <t>15/04290/FUL</t>
  </si>
  <si>
    <t>15/00006/CONSLT</t>
  </si>
  <si>
    <t>15/03511/EOUT</t>
  </si>
  <si>
    <t>Cattlemarket &amp; Corn Market Aff</t>
  </si>
  <si>
    <t>Cattlemarket &amp; Corn Market Mkt</t>
  </si>
  <si>
    <t>South Bank Mkt</t>
  </si>
  <si>
    <t>South Bank Aff</t>
  </si>
  <si>
    <t>15/04715/FUL</t>
  </si>
  <si>
    <t>15/04430/FUL</t>
  </si>
  <si>
    <r>
      <rPr>
        <b/>
        <sz val="9"/>
        <rFont val="Segoe UI"/>
        <family val="2"/>
      </rPr>
      <t xml:space="preserve">Manvers Street </t>
    </r>
    <r>
      <rPr>
        <sz val="9"/>
        <rFont val="Segoe UI"/>
        <family val="2"/>
      </rPr>
      <t xml:space="preserve"> </t>
    </r>
    <r>
      <rPr>
        <sz val="9"/>
        <color theme="7"/>
        <rFont val="Segoe UI"/>
        <family val="2"/>
      </rPr>
      <t>(BANES, A&amp;S Cons, Royal Mail)</t>
    </r>
  </si>
  <si>
    <r>
      <t xml:space="preserve">Cattlemarket &amp; Corn Market  </t>
    </r>
    <r>
      <rPr>
        <sz val="9"/>
        <color theme="7"/>
        <rFont val="Segoe UI"/>
        <family val="2"/>
      </rPr>
      <t>(BANES)</t>
    </r>
  </si>
  <si>
    <r>
      <t xml:space="preserve">Riverside Court </t>
    </r>
    <r>
      <rPr>
        <sz val="9"/>
        <color theme="7"/>
        <rFont val="Segoe UI"/>
        <family val="2"/>
      </rPr>
      <t>(Cranmore)</t>
    </r>
  </si>
  <si>
    <t>15/00011/PADEV</t>
  </si>
  <si>
    <t>HEELA Ref</t>
  </si>
  <si>
    <t>Sydenham Park Mkt</t>
  </si>
  <si>
    <t>Sydenham Park Aff</t>
  </si>
  <si>
    <r>
      <t xml:space="preserve">South Bank </t>
    </r>
    <r>
      <rPr>
        <sz val="9"/>
        <color theme="7"/>
        <rFont val="Segoe UI"/>
        <family val="2"/>
      </rPr>
      <t>(Travis Perkins et al)</t>
    </r>
  </si>
  <si>
    <t>Land at Royal United Hospital Mkt</t>
  </si>
  <si>
    <t>Land at Royal United Hospital Aff</t>
  </si>
  <si>
    <r>
      <t xml:space="preserve">Land at Royal United Hospital </t>
    </r>
    <r>
      <rPr>
        <sz val="9"/>
        <color theme="7"/>
        <rFont val="Segoe UI"/>
        <family val="2"/>
      </rPr>
      <t>(RUH Trust)</t>
    </r>
  </si>
  <si>
    <r>
      <t xml:space="preserve">Greenlands Road, Peasedown </t>
    </r>
    <r>
      <rPr>
        <sz val="9"/>
        <color rgb="FF7030A0"/>
        <rFont val="Segoe UI"/>
        <family val="2"/>
      </rPr>
      <t>(Curo)</t>
    </r>
  </si>
  <si>
    <t>5 Year Housing Supply Period from 2016/17</t>
  </si>
  <si>
    <t>5 year housing land supply from 2016/17</t>
  </si>
  <si>
    <t xml:space="preserve"> 5 Year Housing Supply Period from 2016/17</t>
  </si>
  <si>
    <t>5 Year Housing Supply Period from 16/17</t>
  </si>
  <si>
    <t>Progress vs Cumulative Req at year end</t>
  </si>
  <si>
    <t xml:space="preserve">5yr Req 120% </t>
  </si>
  <si>
    <t>Actual  %Buffer</t>
  </si>
  <si>
    <t>Required Buffer for 20% or 5%</t>
  </si>
  <si>
    <t xml:space="preserve">15/01662/RES </t>
  </si>
  <si>
    <r>
      <rPr>
        <b/>
        <sz val="9"/>
        <rFont val="Segoe UI"/>
        <family val="2"/>
      </rPr>
      <t>South West Keynsham (West)</t>
    </r>
    <r>
      <rPr>
        <b/>
        <sz val="9"/>
        <color theme="7"/>
        <rFont val="Segoe UI"/>
        <family val="2"/>
      </rPr>
      <t xml:space="preserve"> </t>
    </r>
    <r>
      <rPr>
        <sz val="9"/>
        <color theme="7"/>
        <rFont val="Segoe UI"/>
        <family val="2"/>
      </rPr>
      <t xml:space="preserve">(Barratt) </t>
    </r>
  </si>
  <si>
    <r>
      <rPr>
        <b/>
        <sz val="9"/>
        <rFont val="Segoe UI"/>
        <family val="2"/>
      </rPr>
      <t>South West Keynsham (West)</t>
    </r>
    <r>
      <rPr>
        <b/>
        <sz val="9"/>
        <color theme="7"/>
        <rFont val="Segoe UI"/>
        <family val="2"/>
      </rPr>
      <t xml:space="preserve"> </t>
    </r>
    <r>
      <rPr>
        <sz val="9"/>
        <color theme="7"/>
        <rFont val="Segoe UI"/>
        <family val="2"/>
      </rPr>
      <t xml:space="preserve">(David Wilson) </t>
    </r>
  </si>
  <si>
    <r>
      <t xml:space="preserve">MoD Warminster Road </t>
    </r>
    <r>
      <rPr>
        <sz val="9"/>
        <color theme="7"/>
        <rFont val="Segoe UI"/>
        <family val="2"/>
      </rPr>
      <t>(Firmstone)</t>
    </r>
  </si>
  <si>
    <t>722 per annum x 10 years</t>
  </si>
  <si>
    <t>15/00017/PADEV</t>
  </si>
  <si>
    <r>
      <t>South Quays (Newark Works)</t>
    </r>
    <r>
      <rPr>
        <b/>
        <sz val="9"/>
        <color theme="7"/>
        <rFont val="Segoe UI"/>
        <family val="2"/>
      </rPr>
      <t xml:space="preserve"> </t>
    </r>
    <r>
      <rPr>
        <sz val="9"/>
        <color theme="7"/>
        <rFont val="Segoe UI"/>
        <family val="2"/>
      </rPr>
      <t>(Deeley Freed)</t>
    </r>
  </si>
  <si>
    <t>South Quays (Newark Works) Mkt</t>
  </si>
  <si>
    <t>South Quays (Newark Works) Aff</t>
  </si>
  <si>
    <r>
      <rPr>
        <b/>
        <sz val="9"/>
        <rFont val="Segoe UI"/>
        <family val="2"/>
      </rPr>
      <t>MoD Ensleigh - Core  Area CCRC</t>
    </r>
    <r>
      <rPr>
        <sz val="9"/>
        <color theme="7" tint="-0.249977111117893"/>
        <rFont val="Segoe UI"/>
        <family val="2"/>
      </rPr>
      <t xml:space="preserve"> </t>
    </r>
    <r>
      <rPr>
        <sz val="9"/>
        <color theme="7"/>
        <rFont val="Segoe UI"/>
        <family val="2"/>
      </rPr>
      <t>(Hanover)</t>
    </r>
  </si>
  <si>
    <r>
      <t xml:space="preserve">Brookside Drive, Farmborough </t>
    </r>
    <r>
      <rPr>
        <sz val="9"/>
        <color theme="7"/>
        <rFont val="Segoe UI"/>
        <family val="2"/>
      </rPr>
      <t>(Lovell)</t>
    </r>
  </si>
  <si>
    <t>15/04706/EFUL</t>
  </si>
  <si>
    <t>Small Sites with PP @ April 2016</t>
  </si>
  <si>
    <r>
      <t xml:space="preserve">MoD Foxhill </t>
    </r>
    <r>
      <rPr>
        <sz val="9"/>
        <color theme="7"/>
        <rFont val="Segoe UI"/>
        <family val="2"/>
      </rPr>
      <t>(Bellway)</t>
    </r>
  </si>
  <si>
    <t>Allowance for further HMO changes</t>
  </si>
  <si>
    <r>
      <t xml:space="preserve">Bath Press </t>
    </r>
    <r>
      <rPr>
        <sz val="9"/>
        <color theme="7"/>
        <rFont val="Segoe UI"/>
        <family val="2"/>
      </rPr>
      <t>(Meyer Homes)</t>
    </r>
  </si>
  <si>
    <t>Permitted HMOs (Council Tax Excempt)</t>
  </si>
  <si>
    <r>
      <t>Radstock Railway Land Phase 1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 xml:space="preserve">(Linden) </t>
    </r>
  </si>
  <si>
    <r>
      <t>Radstock Railway Land Phase 2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 xml:space="preserve">(Linden) </t>
    </r>
  </si>
  <si>
    <r>
      <t>Radstock Railway Land Phase 3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 xml:space="preserve">(Linden) </t>
    </r>
  </si>
  <si>
    <t>14/00649/OUT</t>
  </si>
  <si>
    <t>Fmr Radco Furniture Warehouse</t>
  </si>
  <si>
    <t>MSN 10</t>
  </si>
  <si>
    <r>
      <t xml:space="preserve">Fmr Radco Furniture Warehouse </t>
    </r>
    <r>
      <rPr>
        <sz val="9"/>
        <color theme="7"/>
        <rFont val="Segoe UI"/>
        <family val="2"/>
      </rPr>
      <t>(Curo)</t>
    </r>
  </si>
  <si>
    <r>
      <rPr>
        <b/>
        <sz val="9"/>
        <rFont val="Segoe UI"/>
        <family val="2"/>
      </rPr>
      <t>Knobsbury Lane</t>
    </r>
    <r>
      <rPr>
        <sz val="9"/>
        <color rgb="FF7030A0"/>
        <rFont val="Segoe UI"/>
        <family val="2"/>
      </rPr>
      <t xml:space="preserve"> </t>
    </r>
    <r>
      <rPr>
        <sz val="9"/>
        <color rgb="FF7030A0"/>
        <rFont val="Segoe UI"/>
        <family val="2"/>
      </rPr>
      <t>(Persimmon)</t>
    </r>
  </si>
  <si>
    <t>11/12 - 20/21</t>
  </si>
  <si>
    <r>
      <t xml:space="preserve">BWR Hinton Garage </t>
    </r>
    <r>
      <rPr>
        <sz val="9"/>
        <color theme="7"/>
        <rFont val="Segoe UI"/>
        <family val="2"/>
      </rPr>
      <t>(Pegasus Life)</t>
    </r>
  </si>
  <si>
    <r>
      <t>Sydenham Park</t>
    </r>
    <r>
      <rPr>
        <sz val="9"/>
        <color theme="7"/>
        <rFont val="Segoe UI"/>
        <family val="2"/>
      </rPr>
      <t xml:space="preserve"> (British Land &amp; Sainsburys)</t>
    </r>
  </si>
  <si>
    <r>
      <t xml:space="preserve">Welton Bibby &amp; Barron </t>
    </r>
    <r>
      <rPr>
        <sz val="9"/>
        <color rgb="FF7030A0"/>
        <rFont val="Segoe UI"/>
        <family val="2"/>
      </rPr>
      <t>(MNR Real Estate)</t>
    </r>
  </si>
  <si>
    <r>
      <t xml:space="preserve">Royal High </t>
    </r>
    <r>
      <rPr>
        <sz val="9"/>
        <color theme="7"/>
        <rFont val="Segoe UI"/>
        <family val="2"/>
      </rPr>
      <t>(IM Properties /Linden)</t>
    </r>
  </si>
  <si>
    <t>5 Year Housing Land Supply against Total Planned Provision 13,000 for 2016/17 - 2020/21</t>
  </si>
  <si>
    <t>Built over years 1-5</t>
  </si>
  <si>
    <t>Plan requirement for years 1-10 (5 years hence)</t>
  </si>
  <si>
    <t>5 year Supply Requirement (with 5% buffer)</t>
  </si>
  <si>
    <t>594 per annum</t>
  </si>
  <si>
    <t>Deliverable Supply (#) over 120% requirement</t>
  </si>
  <si>
    <t>BWR OPA waste site 'purple land' Mkt</t>
  </si>
  <si>
    <t>BWR OPA waste site 'purple land' Aff</t>
  </si>
  <si>
    <r>
      <t xml:space="preserve">BWR OPA.1 'red &amp; pink land' </t>
    </r>
    <r>
      <rPr>
        <sz val="9"/>
        <color theme="7"/>
        <rFont val="Segoe UI"/>
        <family val="2"/>
      </rPr>
      <t>(National Grid /Crest)</t>
    </r>
  </si>
  <si>
    <r>
      <t xml:space="preserve">BWR OPA.1 waste site 'purple land' </t>
    </r>
    <r>
      <rPr>
        <sz val="9"/>
        <color theme="7"/>
        <rFont val="Segoe UI"/>
        <family val="2"/>
      </rPr>
      <t>(B&amp;NES)</t>
    </r>
  </si>
  <si>
    <t>BWR OPA.1 'red &amp; pink land' Mkt</t>
  </si>
  <si>
    <t>BWR OPA.1 'red &amp; pink land' Aff</t>
  </si>
  <si>
    <t>BWR OPA car showrooms 'green land' Mkt</t>
  </si>
  <si>
    <t>BWR OPA car showrooms 'green land' Aff</t>
  </si>
  <si>
    <r>
      <t>BWR OPA.1 car showrooms 'green land'</t>
    </r>
    <r>
      <rPr>
        <sz val="9"/>
        <color theme="7"/>
        <rFont val="Segoe UI"/>
        <family val="2"/>
      </rPr>
      <t>(Renrod, Stones Coaches, Hill Bath LLP, Kingsmead Motor Group)</t>
    </r>
  </si>
  <si>
    <t>East of St Mary's School</t>
  </si>
  <si>
    <t>East of St Mary's School Mkt</t>
  </si>
  <si>
    <t>East of St Mary's School Aff</t>
  </si>
  <si>
    <t>EH 1</t>
  </si>
  <si>
    <t>Pinkers Farm, East Harptree</t>
  </si>
  <si>
    <t>Pinkers Farm, East Harptree Mkt</t>
  </si>
  <si>
    <t>Pinkers Farm, East Harptree Aff</t>
  </si>
  <si>
    <t>Water Street, East Harptree</t>
  </si>
  <si>
    <t>Water Street, East Harptree Mkt</t>
  </si>
  <si>
    <t>Water Street, East Harptree Aff</t>
  </si>
  <si>
    <t>WH 1</t>
  </si>
  <si>
    <t>Leafield, West Harptree</t>
  </si>
  <si>
    <t>Leafield, West Harptree Mkt</t>
  </si>
  <si>
    <t>Leafield, West Harptree Aff</t>
  </si>
  <si>
    <t>The Orchard, Compton Martin</t>
  </si>
  <si>
    <t>The Orchard, Compton Martin Mkt</t>
  </si>
  <si>
    <t>The Orchard, Compton Martin Aff</t>
  </si>
  <si>
    <t>West 2</t>
  </si>
  <si>
    <t>N/A</t>
  </si>
  <si>
    <t>Twt 3</t>
  </si>
  <si>
    <t>Wid 11</t>
  </si>
  <si>
    <t>Wid 8 &amp; 9</t>
  </si>
  <si>
    <t>PMP SB17</t>
  </si>
  <si>
    <t>GDS.1 B14/PMP SB16</t>
  </si>
  <si>
    <t>MSN 1</t>
  </si>
  <si>
    <t>MSN 8</t>
  </si>
  <si>
    <t>MSN 19</t>
  </si>
  <si>
    <t>K 1</t>
  </si>
  <si>
    <t>K 8</t>
  </si>
  <si>
    <t>K 10</t>
  </si>
  <si>
    <t>K 6</t>
  </si>
  <si>
    <t>K 7</t>
  </si>
  <si>
    <t>K 9</t>
  </si>
  <si>
    <t>K 4</t>
  </si>
  <si>
    <t>K 5</t>
  </si>
  <si>
    <t>K 17</t>
  </si>
  <si>
    <t>K 27a</t>
  </si>
  <si>
    <t>Rad 4</t>
  </si>
  <si>
    <t>Rad 33a</t>
  </si>
  <si>
    <t>Rad 27</t>
  </si>
  <si>
    <t>MSN 31a</t>
  </si>
  <si>
    <t>MSN 14a</t>
  </si>
  <si>
    <t>MSN 9</t>
  </si>
  <si>
    <t>Rad 1</t>
  </si>
  <si>
    <t>Rad 15</t>
  </si>
  <si>
    <t>Rad 20</t>
  </si>
  <si>
    <t>Pea 7a</t>
  </si>
  <si>
    <t>Pau 16</t>
  </si>
  <si>
    <t>Htn 8</t>
  </si>
  <si>
    <t>Far 7</t>
  </si>
  <si>
    <t>Far 4</t>
  </si>
  <si>
    <t>Clu 3</t>
  </si>
  <si>
    <t>Fre 2</t>
  </si>
  <si>
    <t>Bhm 1</t>
  </si>
  <si>
    <t>TC 4a</t>
  </si>
  <si>
    <t>Tim 5</t>
  </si>
  <si>
    <t>EH 2</t>
  </si>
  <si>
    <t>CM 1</t>
  </si>
  <si>
    <t>SB 1</t>
  </si>
  <si>
    <t>SB 3</t>
  </si>
  <si>
    <t>SB 4</t>
  </si>
  <si>
    <t>SB 6</t>
  </si>
  <si>
    <t xml:space="preserve">SB 7 </t>
  </si>
  <si>
    <t>SB 8</t>
  </si>
  <si>
    <t>SB 18</t>
  </si>
  <si>
    <t>SB 5</t>
  </si>
  <si>
    <t>RA5</t>
  </si>
  <si>
    <t>SR 14</t>
  </si>
  <si>
    <t>SR 15</t>
  </si>
  <si>
    <t>SR 6</t>
  </si>
  <si>
    <t>SR 5</t>
  </si>
  <si>
    <t>SR 2</t>
  </si>
  <si>
    <t>SR 17</t>
  </si>
  <si>
    <t>Placemaking Plan Allocations</t>
  </si>
  <si>
    <t>Small sites with PP @ 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</si>
</sst>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name val="Segoe UI"/>
      <family val="2"/>
    </font>
    <font>
      <sz val="9"/>
      <name val="Segoe UI"/>
      <family val="2"/>
    </font>
    <font>
      <b/>
      <sz val="9"/>
      <color rgb="FFFF0000"/>
      <name val="Segoe UI"/>
      <family val="2"/>
    </font>
    <font>
      <sz val="9"/>
      <color rgb="FFFF0000"/>
      <name val="Segoe UI"/>
      <family val="2"/>
    </font>
    <font>
      <b/>
      <sz val="9"/>
      <color indexed="57"/>
      <name val="Segoe UI"/>
      <family val="2"/>
    </font>
    <font>
      <b/>
      <i/>
      <sz val="9"/>
      <color rgb="FF0000FF"/>
      <name val="Segoe UI"/>
      <family val="2"/>
    </font>
    <font>
      <b/>
      <sz val="9"/>
      <color rgb="FF0000FF"/>
      <name val="Segoe UI"/>
      <family val="2"/>
    </font>
    <font>
      <b/>
      <sz val="9"/>
      <color indexed="12"/>
      <name val="Segoe UI"/>
      <family val="2"/>
    </font>
    <font>
      <b/>
      <i/>
      <sz val="9"/>
      <name val="Segoe UI"/>
      <family val="2"/>
    </font>
    <font>
      <b/>
      <i/>
      <sz val="9"/>
      <color rgb="FFFF0000"/>
      <name val="Segoe UI"/>
      <family val="2"/>
    </font>
    <font>
      <i/>
      <sz val="9"/>
      <name val="Segoe UI"/>
      <family val="2"/>
    </font>
    <font>
      <sz val="9"/>
      <color theme="7"/>
      <name val="Segoe UI"/>
      <family val="2"/>
    </font>
    <font>
      <b/>
      <sz val="9"/>
      <color theme="7"/>
      <name val="Segoe UI"/>
      <family val="2"/>
    </font>
    <font>
      <sz val="9"/>
      <color rgb="FF7030A0"/>
      <name val="Segoe UI"/>
      <family val="2"/>
    </font>
    <font>
      <b/>
      <u/>
      <sz val="9"/>
      <name val="Segoe UI"/>
      <family val="2"/>
    </font>
    <font>
      <sz val="9"/>
      <color indexed="8"/>
      <name val="Segoe UI"/>
      <family val="2"/>
    </font>
    <font>
      <b/>
      <sz val="9"/>
      <color indexed="1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sz val="9"/>
      <color theme="7" tint="-0.249977111117893"/>
      <name val="Segoe UI"/>
      <family val="2"/>
    </font>
    <font>
      <b/>
      <sz val="9"/>
      <color rgb="FF7030A0"/>
      <name val="Segoe UI"/>
      <family val="2"/>
    </font>
    <font>
      <b/>
      <sz val="9"/>
      <color indexed="8"/>
      <name val="Segoe UI"/>
      <family val="2"/>
    </font>
    <font>
      <b/>
      <sz val="9"/>
      <color rgb="FF00B050"/>
      <name val="Segoe UI"/>
      <family val="2"/>
    </font>
    <font>
      <i/>
      <sz val="9"/>
      <color rgb="FF0000FF"/>
      <name val="Segoe UI"/>
      <family val="2"/>
    </font>
    <font>
      <b/>
      <sz val="9"/>
      <color theme="7" tint="-0.249977111117893"/>
      <name val="Segoe UI"/>
      <family val="2"/>
    </font>
    <font>
      <sz val="9"/>
      <color indexed="20"/>
      <name val="Segoe UI"/>
      <family val="2"/>
    </font>
    <font>
      <sz val="9"/>
      <name val="Meiryo UI"/>
      <family val="2"/>
    </font>
    <font>
      <sz val="9"/>
      <color rgb="FF0000FF"/>
      <name val="Segoe UI"/>
      <family val="2"/>
    </font>
    <font>
      <sz val="9"/>
      <color rgb="FF00B050"/>
      <name val="Segoe UI"/>
      <family val="2"/>
    </font>
    <font>
      <sz val="9"/>
      <color indexed="61"/>
      <name val="Segoe UI"/>
      <family val="2"/>
    </font>
    <font>
      <sz val="9"/>
      <name val="Arial"/>
      <family val="2"/>
    </font>
    <font>
      <b/>
      <sz val="9"/>
      <color rgb="FF09C362"/>
      <name val="Segoe UI"/>
      <family val="2"/>
    </font>
    <font>
      <i/>
      <sz val="9"/>
      <color theme="7"/>
      <name val="Segoe UI"/>
      <family val="2"/>
    </font>
    <font>
      <b/>
      <sz val="9"/>
      <color rgb="FFFFC000"/>
      <name val="Segoe UI"/>
      <family val="2"/>
    </font>
    <font>
      <b/>
      <sz val="13.5"/>
      <color rgb="FF047CCC"/>
      <name val="Arial"/>
      <family val="2"/>
    </font>
    <font>
      <b/>
      <sz val="9"/>
      <color indexed="20"/>
      <name val="Segoe UI"/>
      <family val="2"/>
    </font>
    <font>
      <b/>
      <sz val="9"/>
      <color rgb="FF00CC99"/>
      <name val="Segoe UI"/>
      <family val="2"/>
    </font>
    <font>
      <sz val="9"/>
      <color rgb="FF00CC99"/>
      <name val="Segoe UI"/>
      <family val="2"/>
    </font>
    <font>
      <sz val="9"/>
      <color theme="1"/>
      <name val="Trebuchet MS"/>
      <family val="2"/>
    </font>
    <font>
      <i/>
      <sz val="9"/>
      <color theme="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9C362"/>
        <bgColor indexed="64"/>
      </patternFill>
    </fill>
    <fill>
      <patternFill patternType="solid">
        <fgColor rgb="FF00CC6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21">
    <xf numFmtId="0" fontId="0" fillId="0" borderId="0" xfId="0"/>
    <xf numFmtId="0" fontId="3" fillId="0" borderId="1" xfId="0" applyFont="1" applyBorder="1" applyAlignment="1">
      <alignment horizontal="left" vertical="top"/>
    </xf>
    <xf numFmtId="0" fontId="4" fillId="0" borderId="4" xfId="0" applyFont="1" applyFill="1" applyBorder="1" applyAlignment="1">
      <alignment horizontal="right" vertical="top"/>
    </xf>
    <xf numFmtId="1" fontId="4" fillId="0" borderId="1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4" fillId="0" borderId="2" xfId="0" applyFont="1" applyBorder="1"/>
    <xf numFmtId="0" fontId="4" fillId="0" borderId="21" xfId="0" applyFont="1" applyBorder="1"/>
    <xf numFmtId="0" fontId="4" fillId="0" borderId="3" xfId="0" applyFont="1" applyBorder="1"/>
    <xf numFmtId="0" fontId="4" fillId="0" borderId="0" xfId="0" applyFont="1"/>
    <xf numFmtId="0" fontId="3" fillId="0" borderId="4" xfId="0" applyFont="1" applyBorder="1" applyAlignment="1">
      <alignment horizontal="left" vertical="top"/>
    </xf>
    <xf numFmtId="0" fontId="3" fillId="0" borderId="4" xfId="0" applyFont="1" applyFill="1" applyBorder="1" applyAlignment="1">
      <alignment horizontal="right" vertical="top"/>
    </xf>
    <xf numFmtId="49" fontId="5" fillId="0" borderId="2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0" fontId="3" fillId="3" borderId="3" xfId="0" applyFont="1" applyFill="1" applyBorder="1" applyAlignment="1">
      <alignment horizontal="right" vertical="top"/>
    </xf>
    <xf numFmtId="16" fontId="3" fillId="3" borderId="2" xfId="0" applyNumberFormat="1" applyFont="1" applyFill="1" applyBorder="1" applyAlignment="1">
      <alignment horizontal="right" vertical="top"/>
    </xf>
    <xf numFmtId="0" fontId="3" fillId="3" borderId="2" xfId="0" applyFont="1" applyFill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3" fillId="0" borderId="21" xfId="0" applyFont="1" applyBorder="1" applyAlignment="1">
      <alignment horizontal="righ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right" vertical="top"/>
    </xf>
    <xf numFmtId="49" fontId="5" fillId="0" borderId="7" xfId="0" applyNumberFormat="1" applyFont="1" applyFill="1" applyBorder="1" applyAlignment="1">
      <alignment horizontal="right" vertical="top"/>
    </xf>
    <xf numFmtId="49" fontId="3" fillId="0" borderId="7" xfId="0" applyNumberFormat="1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right" vertical="top"/>
    </xf>
    <xf numFmtId="0" fontId="5" fillId="0" borderId="7" xfId="0" applyFont="1" applyFill="1" applyBorder="1" applyAlignment="1">
      <alignment horizontal="right" vertical="top"/>
    </xf>
    <xf numFmtId="0" fontId="3" fillId="3" borderId="8" xfId="0" applyFont="1" applyFill="1" applyBorder="1" applyAlignment="1">
      <alignment horizontal="right" vertical="top"/>
    </xf>
    <xf numFmtId="16" fontId="3" fillId="3" borderId="7" xfId="0" applyNumberFormat="1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0" fontId="3" fillId="0" borderId="8" xfId="0" applyFont="1" applyBorder="1" applyAlignment="1">
      <alignment horizontal="right" vertical="top"/>
    </xf>
    <xf numFmtId="0" fontId="3" fillId="0" borderId="7" xfId="0" applyFont="1" applyBorder="1" applyAlignment="1">
      <alignment horizontal="right" vertical="top"/>
    </xf>
    <xf numFmtId="0" fontId="3" fillId="0" borderId="22" xfId="0" applyFont="1" applyBorder="1" applyAlignment="1">
      <alignment horizontal="right" vertical="top"/>
    </xf>
    <xf numFmtId="1" fontId="4" fillId="0" borderId="5" xfId="0" applyNumberFormat="1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1" fontId="9" fillId="0" borderId="20" xfId="0" applyNumberFormat="1" applyFont="1" applyFill="1" applyBorder="1" applyAlignment="1">
      <alignment horizontal="right" vertical="top"/>
    </xf>
    <xf numFmtId="1" fontId="5" fillId="0" borderId="19" xfId="0" applyNumberFormat="1" applyFont="1" applyFill="1" applyBorder="1" applyAlignment="1">
      <alignment horizontal="right" vertical="top"/>
    </xf>
    <xf numFmtId="1" fontId="5" fillId="0" borderId="0" xfId="0" applyNumberFormat="1" applyFont="1" applyFill="1" applyBorder="1" applyAlignment="1">
      <alignment horizontal="right" vertical="top"/>
    </xf>
    <xf numFmtId="1" fontId="9" fillId="3" borderId="18" xfId="0" applyNumberFormat="1" applyFont="1" applyFill="1" applyBorder="1" applyAlignment="1">
      <alignment horizontal="right" vertical="top"/>
    </xf>
    <xf numFmtId="1" fontId="9" fillId="3" borderId="19" xfId="0" applyNumberFormat="1" applyFont="1" applyFill="1" applyBorder="1" applyAlignment="1">
      <alignment horizontal="right" vertical="top"/>
    </xf>
    <xf numFmtId="1" fontId="9" fillId="3" borderId="0" xfId="0" applyNumberFormat="1" applyFont="1" applyFill="1" applyBorder="1" applyAlignment="1">
      <alignment horizontal="right" vertical="top"/>
    </xf>
    <xf numFmtId="1" fontId="9" fillId="0" borderId="18" xfId="0" applyNumberFormat="1" applyFont="1" applyFill="1" applyBorder="1" applyAlignment="1">
      <alignment horizontal="right" vertical="top"/>
    </xf>
    <xf numFmtId="1" fontId="9" fillId="0" borderId="19" xfId="0" applyNumberFormat="1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right" vertical="top"/>
    </xf>
    <xf numFmtId="1" fontId="9" fillId="0" borderId="23" xfId="0" applyNumberFormat="1" applyFont="1" applyFill="1" applyBorder="1" applyAlignment="1">
      <alignment horizontal="right" vertical="top"/>
    </xf>
    <xf numFmtId="1" fontId="8" fillId="0" borderId="0" xfId="0" applyNumberFormat="1" applyFont="1" applyBorder="1" applyAlignment="1">
      <alignment horizontal="right" vertical="top"/>
    </xf>
    <xf numFmtId="1" fontId="8" fillId="0" borderId="18" xfId="0" applyNumberFormat="1" applyFont="1" applyBorder="1" applyAlignment="1">
      <alignment horizontal="right" vertical="top"/>
    </xf>
    <xf numFmtId="1" fontId="5" fillId="0" borderId="0" xfId="0" applyNumberFormat="1" applyFont="1" applyBorder="1" applyAlignment="1">
      <alignment horizontal="right" vertical="top"/>
    </xf>
    <xf numFmtId="1" fontId="9" fillId="0" borderId="0" xfId="0" applyNumberFormat="1" applyFont="1" applyBorder="1" applyAlignment="1">
      <alignment horizontal="right" vertical="top"/>
    </xf>
    <xf numFmtId="1" fontId="9" fillId="0" borderId="14" xfId="0" applyNumberFormat="1" applyFont="1" applyBorder="1" applyAlignment="1">
      <alignment horizontal="right" vertical="top"/>
    </xf>
    <xf numFmtId="1" fontId="9" fillId="0" borderId="23" xfId="0" applyNumberFormat="1" applyFont="1" applyBorder="1" applyAlignment="1">
      <alignment horizontal="right" vertical="top"/>
    </xf>
    <xf numFmtId="0" fontId="10" fillId="0" borderId="5" xfId="0" applyFont="1" applyBorder="1" applyAlignment="1">
      <alignment horizontal="left" vertical="top"/>
    </xf>
    <xf numFmtId="1" fontId="10" fillId="0" borderId="5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10" fillId="3" borderId="9" xfId="0" applyFont="1" applyFill="1" applyBorder="1" applyAlignment="1">
      <alignment horizontal="right" vertical="top"/>
    </xf>
    <xf numFmtId="0" fontId="10" fillId="3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right" vertical="top"/>
    </xf>
    <xf numFmtId="0" fontId="10" fillId="0" borderId="14" xfId="0" applyFont="1" applyFill="1" applyBorder="1" applyAlignment="1">
      <alignment horizontal="right" vertical="top"/>
    </xf>
    <xf numFmtId="0" fontId="10" fillId="0" borderId="23" xfId="0" applyFont="1" applyFill="1" applyBorder="1" applyAlignment="1">
      <alignment horizontal="right" vertical="top"/>
    </xf>
    <xf numFmtId="0" fontId="10" fillId="0" borderId="16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0" fontId="3" fillId="3" borderId="9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19" xfId="0" applyFont="1" applyBorder="1" applyAlignment="1">
      <alignment horizontal="right" vertical="top"/>
    </xf>
    <xf numFmtId="0" fontId="3" fillId="0" borderId="18" xfId="0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23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3" fillId="3" borderId="0" xfId="0" applyFont="1" applyFill="1" applyAlignment="1">
      <alignment horizontal="right" vertical="top"/>
    </xf>
    <xf numFmtId="0" fontId="4" fillId="0" borderId="23" xfId="0" applyFont="1" applyBorder="1"/>
    <xf numFmtId="0" fontId="4" fillId="0" borderId="18" xfId="0" applyFont="1" applyBorder="1"/>
    <xf numFmtId="0" fontId="4" fillId="0" borderId="6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1" fontId="11" fillId="0" borderId="6" xfId="0" applyNumberFormat="1" applyFont="1" applyFill="1" applyBorder="1" applyAlignment="1">
      <alignment horizontal="right" vertical="top"/>
    </xf>
    <xf numFmtId="0" fontId="12" fillId="0" borderId="7" xfId="0" applyFont="1" applyFill="1" applyBorder="1" applyAlignment="1">
      <alignment horizontal="right" vertical="top"/>
    </xf>
    <xf numFmtId="0" fontId="11" fillId="3" borderId="7" xfId="0" applyFont="1" applyFill="1" applyBorder="1" applyAlignment="1">
      <alignment horizontal="right" vertical="top"/>
    </xf>
    <xf numFmtId="0" fontId="11" fillId="0" borderId="8" xfId="0" applyFont="1" applyBorder="1" applyAlignment="1">
      <alignment horizontal="right" vertical="top"/>
    </xf>
    <xf numFmtId="0" fontId="11" fillId="0" borderId="7" xfId="0" applyFont="1" applyBorder="1" applyAlignment="1">
      <alignment horizontal="right" vertical="top"/>
    </xf>
    <xf numFmtId="0" fontId="11" fillId="0" borderId="7" xfId="0" applyFont="1" applyBorder="1" applyAlignment="1">
      <alignment vertical="top"/>
    </xf>
    <xf numFmtId="0" fontId="11" fillId="0" borderId="22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3" fillId="3" borderId="18" xfId="0" applyFont="1" applyFill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Fill="1" applyBorder="1"/>
    <xf numFmtId="0" fontId="3" fillId="0" borderId="18" xfId="0" applyFont="1" applyFill="1" applyBorder="1"/>
    <xf numFmtId="0" fontId="3" fillId="0" borderId="18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3" fillId="0" borderId="18" xfId="0" applyFont="1" applyFill="1" applyBorder="1" applyAlignment="1">
      <alignment vertical="top"/>
    </xf>
    <xf numFmtId="1" fontId="4" fillId="0" borderId="0" xfId="0" applyNumberFormat="1" applyFont="1" applyFill="1"/>
    <xf numFmtId="1" fontId="4" fillId="0" borderId="18" xfId="0" applyNumberFormat="1" applyFont="1" applyFill="1" applyBorder="1"/>
    <xf numFmtId="0" fontId="4" fillId="0" borderId="5" xfId="0" applyFont="1" applyFill="1" applyBorder="1" applyAlignment="1">
      <alignment horizontal="left" vertical="top"/>
    </xf>
    <xf numFmtId="0" fontId="4" fillId="0" borderId="20" xfId="0" applyFont="1" applyFill="1" applyBorder="1" applyAlignment="1">
      <alignment horizontal="left" vertical="top"/>
    </xf>
    <xf numFmtId="1" fontId="4" fillId="0" borderId="2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1" fontId="4" fillId="3" borderId="18" xfId="0" applyNumberFormat="1" applyFont="1" applyFill="1" applyBorder="1" applyAlignment="1">
      <alignment horizontal="right" vertical="top"/>
    </xf>
    <xf numFmtId="1" fontId="4" fillId="3" borderId="0" xfId="0" applyNumberFormat="1" applyFont="1" applyFill="1" applyBorder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1" fontId="4" fillId="0" borderId="18" xfId="0" applyNumberFormat="1" applyFont="1" applyFill="1" applyBorder="1" applyAlignment="1">
      <alignment horizontal="right" vertical="top"/>
    </xf>
    <xf numFmtId="1" fontId="4" fillId="0" borderId="0" xfId="0" applyNumberFormat="1" applyFont="1" applyFill="1" applyBorder="1" applyAlignment="1">
      <alignment horizontal="right" vertical="top"/>
    </xf>
    <xf numFmtId="1" fontId="4" fillId="0" borderId="0" xfId="0" applyNumberFormat="1" applyFont="1" applyFill="1" applyAlignment="1">
      <alignment horizontal="right" vertical="top"/>
    </xf>
    <xf numFmtId="0" fontId="4" fillId="3" borderId="7" xfId="0" applyFont="1" applyFill="1" applyBorder="1" applyAlignment="1">
      <alignment horizontal="right" vertical="top"/>
    </xf>
    <xf numFmtId="0" fontId="3" fillId="0" borderId="15" xfId="0" applyFont="1" applyBorder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5" xfId="0" applyFont="1" applyBorder="1"/>
    <xf numFmtId="0" fontId="4" fillId="0" borderId="5" xfId="0" applyFont="1" applyFill="1" applyBorder="1" applyAlignment="1">
      <alignment horizontal="right" vertical="top"/>
    </xf>
    <xf numFmtId="0" fontId="4" fillId="3" borderId="0" xfId="0" applyFont="1" applyFill="1" applyAlignment="1">
      <alignment horizontal="right" vertical="top"/>
    </xf>
    <xf numFmtId="0" fontId="4" fillId="3" borderId="0" xfId="0" applyFont="1" applyFill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19" xfId="0" applyFont="1" applyBorder="1" applyAlignment="1">
      <alignment horizontal="right" vertical="top"/>
    </xf>
    <xf numFmtId="0" fontId="3" fillId="0" borderId="23" xfId="0" applyFont="1" applyBorder="1" applyAlignment="1">
      <alignment horizontal="right" vertical="top"/>
    </xf>
    <xf numFmtId="0" fontId="3" fillId="0" borderId="5" xfId="0" applyFont="1" applyFill="1" applyBorder="1" applyAlignment="1">
      <alignment horizontal="left" vertical="top"/>
    </xf>
    <xf numFmtId="0" fontId="3" fillId="0" borderId="14" xfId="0" applyFont="1" applyBorder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0" fontId="4" fillId="3" borderId="9" xfId="0" applyFont="1" applyFill="1" applyBorder="1" applyAlignment="1">
      <alignment horizontal="right" vertical="top"/>
    </xf>
    <xf numFmtId="0" fontId="4" fillId="0" borderId="18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1" fontId="4" fillId="0" borderId="5" xfId="0" applyNumberFormat="1" applyFont="1" applyFill="1" applyBorder="1" applyAlignment="1">
      <alignment horizontal="right" vertical="top"/>
    </xf>
    <xf numFmtId="0" fontId="4" fillId="3" borderId="18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1" fontId="3" fillId="0" borderId="18" xfId="0" applyNumberFormat="1" applyFont="1" applyBorder="1" applyAlignment="1">
      <alignment horizontal="right" vertical="top"/>
    </xf>
    <xf numFmtId="1" fontId="3" fillId="0" borderId="14" xfId="0" applyNumberFormat="1" applyFont="1" applyBorder="1" applyAlignment="1">
      <alignment horizontal="right" vertical="top"/>
    </xf>
    <xf numFmtId="1" fontId="4" fillId="0" borderId="18" xfId="0" applyNumberFormat="1" applyFont="1" applyBorder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0" fontId="4" fillId="0" borderId="20" xfId="0" applyFont="1" applyBorder="1" applyAlignment="1">
      <alignment horizontal="left" vertical="top"/>
    </xf>
    <xf numFmtId="0" fontId="4" fillId="0" borderId="20" xfId="0" applyFont="1" applyFill="1" applyBorder="1" applyAlignment="1">
      <alignment horizontal="right" vertical="top"/>
    </xf>
    <xf numFmtId="0" fontId="4" fillId="0" borderId="24" xfId="0" applyFont="1" applyBorder="1"/>
    <xf numFmtId="0" fontId="4" fillId="0" borderId="7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top"/>
    </xf>
    <xf numFmtId="0" fontId="4" fillId="3" borderId="8" xfId="0" applyFont="1" applyFill="1" applyBorder="1" applyAlignment="1">
      <alignment horizontal="right" vertical="top"/>
    </xf>
    <xf numFmtId="0" fontId="4" fillId="0" borderId="15" xfId="0" applyFont="1" applyBorder="1"/>
    <xf numFmtId="0" fontId="4" fillId="0" borderId="7" xfId="0" applyFont="1" applyBorder="1"/>
    <xf numFmtId="0" fontId="4" fillId="0" borderId="22" xfId="0" applyFont="1" applyBorder="1"/>
    <xf numFmtId="0" fontId="4" fillId="0" borderId="8" xfId="0" applyFont="1" applyBorder="1"/>
    <xf numFmtId="0" fontId="4" fillId="0" borderId="20" xfId="0" applyFont="1" applyFill="1" applyBorder="1" applyAlignment="1">
      <alignment vertical="top"/>
    </xf>
    <xf numFmtId="0" fontId="4" fillId="0" borderId="14" xfId="0" applyFont="1" applyBorder="1"/>
    <xf numFmtId="0" fontId="4" fillId="0" borderId="0" xfId="0" applyFont="1" applyFill="1" applyAlignment="1">
      <alignment vertical="top"/>
    </xf>
    <xf numFmtId="0" fontId="4" fillId="0" borderId="19" xfId="0" applyFont="1" applyBorder="1"/>
    <xf numFmtId="0" fontId="4" fillId="0" borderId="0" xfId="0" applyFont="1" applyFill="1" applyBorder="1"/>
    <xf numFmtId="0" fontId="6" fillId="0" borderId="0" xfId="0" applyFont="1" applyFill="1" applyBorder="1"/>
    <xf numFmtId="0" fontId="4" fillId="3" borderId="18" xfId="0" applyFont="1" applyFill="1" applyBorder="1"/>
    <xf numFmtId="0" fontId="4" fillId="3" borderId="0" xfId="0" applyFont="1" applyFill="1"/>
    <xf numFmtId="0" fontId="4" fillId="0" borderId="11" xfId="0" applyFont="1" applyBorder="1"/>
    <xf numFmtId="0" fontId="3" fillId="0" borderId="20" xfId="0" applyFont="1" applyBorder="1" applyAlignment="1">
      <alignment horizontal="left" vertical="top"/>
    </xf>
    <xf numFmtId="0" fontId="3" fillId="0" borderId="20" xfId="0" applyFont="1" applyFill="1" applyBorder="1" applyAlignment="1">
      <alignment horizontal="right" vertical="top"/>
    </xf>
    <xf numFmtId="0" fontId="18" fillId="0" borderId="5" xfId="0" applyFont="1" applyBorder="1" applyAlignment="1">
      <alignment horizontal="left" vertical="top"/>
    </xf>
    <xf numFmtId="0" fontId="18" fillId="0" borderId="5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4" fillId="0" borderId="20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18" xfId="0" applyFont="1" applyBorder="1" applyAlignment="1">
      <alignment horizontal="left" vertical="top"/>
    </xf>
    <xf numFmtId="0" fontId="19" fillId="3" borderId="0" xfId="0" applyFont="1" applyFill="1" applyBorder="1" applyAlignment="1">
      <alignment horizontal="right" vertical="top"/>
    </xf>
    <xf numFmtId="0" fontId="19" fillId="0" borderId="9" xfId="0" applyFont="1" applyBorder="1" applyAlignment="1">
      <alignment horizontal="right" vertical="top"/>
    </xf>
    <xf numFmtId="0" fontId="19" fillId="0" borderId="0" xfId="0" applyFont="1" applyBorder="1" applyAlignment="1">
      <alignment horizontal="right" vertical="top"/>
    </xf>
    <xf numFmtId="0" fontId="18" fillId="0" borderId="14" xfId="0" applyFont="1" applyBorder="1" applyAlignment="1">
      <alignment horizontal="left" vertical="top"/>
    </xf>
    <xf numFmtId="0" fontId="19" fillId="0" borderId="18" xfId="0" applyFont="1" applyBorder="1" applyAlignment="1">
      <alignment horizontal="right" vertical="top"/>
    </xf>
    <xf numFmtId="0" fontId="4" fillId="0" borderId="19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1" fontId="3" fillId="0" borderId="6" xfId="0" applyNumberFormat="1" applyFont="1" applyFill="1" applyBorder="1" applyAlignment="1">
      <alignment horizontal="right" vertical="top"/>
    </xf>
    <xf numFmtId="0" fontId="5" fillId="0" borderId="15" xfId="0" applyFont="1" applyFill="1" applyBorder="1" applyAlignment="1">
      <alignment horizontal="right" vertical="top"/>
    </xf>
    <xf numFmtId="0" fontId="5" fillId="0" borderId="7" xfId="0" applyFont="1" applyFill="1" applyBorder="1" applyAlignment="1">
      <alignment vertical="top"/>
    </xf>
    <xf numFmtId="0" fontId="20" fillId="3" borderId="7" xfId="0" applyFont="1" applyFill="1" applyBorder="1" applyAlignment="1">
      <alignment vertical="top"/>
    </xf>
    <xf numFmtId="0" fontId="3" fillId="3" borderId="7" xfId="0" applyFont="1" applyFill="1" applyBorder="1" applyAlignment="1">
      <alignment vertical="top"/>
    </xf>
    <xf numFmtId="0" fontId="4" fillId="0" borderId="8" xfId="0" applyFont="1" applyBorder="1" applyAlignment="1">
      <alignment horizontal="right" vertical="top"/>
    </xf>
    <xf numFmtId="0" fontId="17" fillId="0" borderId="18" xfId="0" applyFont="1" applyFill="1" applyBorder="1" applyAlignment="1">
      <alignment horizontal="left" vertical="top" wrapText="1"/>
    </xf>
    <xf numFmtId="1" fontId="3" fillId="0" borderId="18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/>
    </xf>
    <xf numFmtId="0" fontId="20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4" fillId="0" borderId="9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19" fillId="3" borderId="0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4" fillId="0" borderId="18" xfId="0" applyFont="1" applyFill="1" applyBorder="1" applyAlignment="1">
      <alignment horizontal="left" vertical="top"/>
    </xf>
    <xf numFmtId="0" fontId="21" fillId="3" borderId="0" xfId="0" applyFont="1" applyFill="1" applyBorder="1" applyAlignment="1">
      <alignment vertical="top"/>
    </xf>
    <xf numFmtId="0" fontId="4" fillId="0" borderId="20" xfId="1" applyFont="1" applyBorder="1" applyAlignment="1">
      <alignment horizontal="left" vertical="top"/>
    </xf>
    <xf numFmtId="0" fontId="4" fillId="3" borderId="0" xfId="0" applyFont="1" applyFill="1" applyBorder="1" applyAlignment="1">
      <alignment vertical="top"/>
    </xf>
    <xf numFmtId="0" fontId="3" fillId="3" borderId="0" xfId="0" applyFont="1" applyFill="1" applyAlignment="1">
      <alignment vertical="top"/>
    </xf>
    <xf numFmtId="0" fontId="4" fillId="0" borderId="18" xfId="0" applyFont="1" applyFill="1" applyBorder="1" applyAlignment="1">
      <alignment horizontal="right" vertical="top"/>
    </xf>
    <xf numFmtId="0" fontId="4" fillId="3" borderId="0" xfId="0" applyFont="1" applyFill="1" applyAlignment="1">
      <alignment vertical="top"/>
    </xf>
    <xf numFmtId="0" fontId="3" fillId="0" borderId="9" xfId="0" applyFont="1" applyBorder="1" applyAlignment="1">
      <alignment horizontal="right" vertical="top"/>
    </xf>
    <xf numFmtId="0" fontId="4" fillId="3" borderId="0" xfId="0" applyFont="1" applyFill="1" applyBorder="1"/>
    <xf numFmtId="1" fontId="3" fillId="0" borderId="9" xfId="0" applyNumberFormat="1" applyFont="1" applyFill="1" applyBorder="1" applyAlignment="1">
      <alignment horizontal="right" vertical="top"/>
    </xf>
    <xf numFmtId="1" fontId="3" fillId="3" borderId="0" xfId="0" applyNumberFormat="1" applyFont="1" applyFill="1" applyBorder="1" applyAlignment="1">
      <alignment horizontal="right" vertical="top"/>
    </xf>
    <xf numFmtId="1" fontId="3" fillId="0" borderId="2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1" fontId="5" fillId="0" borderId="0" xfId="0" applyNumberFormat="1" applyFont="1" applyFill="1" applyBorder="1" applyAlignment="1">
      <alignment vertical="top"/>
    </xf>
    <xf numFmtId="1" fontId="3" fillId="3" borderId="0" xfId="0" applyNumberFormat="1" applyFont="1" applyFill="1" applyBorder="1" applyAlignment="1">
      <alignment vertical="top"/>
    </xf>
    <xf numFmtId="1" fontId="3" fillId="3" borderId="19" xfId="0" applyNumberFormat="1" applyFont="1" applyFill="1" applyBorder="1" applyAlignment="1">
      <alignment vertical="top"/>
    </xf>
    <xf numFmtId="0" fontId="3" fillId="3" borderId="0" xfId="0" applyFont="1" applyFill="1" applyBorder="1"/>
    <xf numFmtId="1" fontId="4" fillId="3" borderId="0" xfId="0" applyNumberFormat="1" applyFont="1" applyFill="1" applyBorder="1" applyAlignment="1">
      <alignment vertical="top"/>
    </xf>
    <xf numFmtId="1" fontId="4" fillId="0" borderId="0" xfId="0" applyNumberFormat="1" applyFont="1" applyBorder="1" applyAlignment="1">
      <alignment horizontal="right" vertical="top"/>
    </xf>
    <xf numFmtId="1" fontId="3" fillId="0" borderId="0" xfId="0" applyNumberFormat="1" applyFont="1" applyBorder="1" applyAlignment="1">
      <alignment horizontal="right" vertical="top"/>
    </xf>
    <xf numFmtId="1" fontId="3" fillId="0" borderId="0" xfId="0" applyNumberFormat="1" applyFont="1" applyBorder="1"/>
    <xf numFmtId="1" fontId="3" fillId="0" borderId="23" xfId="0" applyNumberFormat="1" applyFont="1" applyBorder="1"/>
    <xf numFmtId="1" fontId="3" fillId="0" borderId="18" xfId="0" applyNumberFormat="1" applyFont="1" applyBorder="1"/>
    <xf numFmtId="0" fontId="3" fillId="0" borderId="0" xfId="0" applyFont="1" applyBorder="1"/>
    <xf numFmtId="1" fontId="6" fillId="0" borderId="0" xfId="0" applyNumberFormat="1" applyFont="1" applyFill="1" applyBorder="1" applyAlignment="1">
      <alignment vertical="top"/>
    </xf>
    <xf numFmtId="1" fontId="4" fillId="3" borderId="19" xfId="0" applyNumberFormat="1" applyFont="1" applyFill="1" applyBorder="1" applyAlignment="1">
      <alignment vertical="top"/>
    </xf>
    <xf numFmtId="1" fontId="3" fillId="0" borderId="20" xfId="0" applyNumberFormat="1" applyFont="1" applyBorder="1" applyAlignment="1">
      <alignment horizontal="left" vertical="top"/>
    </xf>
    <xf numFmtId="1" fontId="3" fillId="0" borderId="5" xfId="0" applyNumberFormat="1" applyFont="1" applyFill="1" applyBorder="1" applyAlignment="1">
      <alignment horizontal="right" vertical="top"/>
    </xf>
    <xf numFmtId="1" fontId="3" fillId="0" borderId="5" xfId="0" applyNumberFormat="1" applyFont="1" applyBorder="1" applyAlignment="1">
      <alignment horizontal="left" vertical="top"/>
    </xf>
    <xf numFmtId="1" fontId="3" fillId="3" borderId="18" xfId="0" applyNumberFormat="1" applyFont="1" applyFill="1" applyBorder="1" applyAlignment="1">
      <alignment horizontal="right" vertical="top"/>
    </xf>
    <xf numFmtId="1" fontId="4" fillId="0" borderId="0" xfId="0" applyNumberFormat="1" applyFont="1" applyBorder="1"/>
    <xf numFmtId="1" fontId="4" fillId="0" borderId="23" xfId="0" applyNumberFormat="1" applyFont="1" applyBorder="1"/>
    <xf numFmtId="1" fontId="4" fillId="0" borderId="18" xfId="0" applyNumberFormat="1" applyFont="1" applyBorder="1"/>
    <xf numFmtId="0" fontId="4" fillId="0" borderId="0" xfId="0" applyFont="1" applyBorder="1" applyAlignment="1">
      <alignment horizontal="left" vertical="top"/>
    </xf>
    <xf numFmtId="1" fontId="3" fillId="3" borderId="19" xfId="0" applyNumberFormat="1" applyFont="1" applyFill="1" applyBorder="1" applyAlignment="1">
      <alignment horizontal="right" vertical="top"/>
    </xf>
    <xf numFmtId="1" fontId="4" fillId="3" borderId="19" xfId="0" applyNumberFormat="1" applyFont="1" applyFill="1" applyBorder="1" applyAlignment="1">
      <alignment horizontal="right" vertical="top"/>
    </xf>
    <xf numFmtId="1" fontId="4" fillId="0" borderId="0" xfId="0" applyNumberFormat="1" applyFont="1"/>
    <xf numFmtId="1" fontId="6" fillId="0" borderId="0" xfId="0" applyNumberFormat="1" applyFont="1" applyFill="1" applyBorder="1" applyAlignment="1">
      <alignment horizontal="right" vertical="top"/>
    </xf>
    <xf numFmtId="1" fontId="3" fillId="0" borderId="9" xfId="0" applyNumberFormat="1" applyFont="1" applyBorder="1" applyAlignment="1">
      <alignment horizontal="right" vertical="top"/>
    </xf>
    <xf numFmtId="1" fontId="3" fillId="0" borderId="23" xfId="0" applyNumberFormat="1" applyFont="1" applyBorder="1" applyAlignment="1">
      <alignment horizontal="right" vertical="top"/>
    </xf>
    <xf numFmtId="0" fontId="3" fillId="0" borderId="0" xfId="0" applyFont="1"/>
    <xf numFmtId="1" fontId="4" fillId="0" borderId="23" xfId="0" applyNumberFormat="1" applyFont="1" applyBorder="1" applyAlignment="1">
      <alignment horizontal="right" vertical="top"/>
    </xf>
    <xf numFmtId="1" fontId="4" fillId="3" borderId="12" xfId="0" applyNumberFormat="1" applyFont="1" applyFill="1" applyBorder="1" applyAlignment="1">
      <alignment horizontal="right" vertical="top"/>
    </xf>
    <xf numFmtId="1" fontId="4" fillId="3" borderId="10" xfId="0" applyNumberFormat="1" applyFont="1" applyFill="1" applyBorder="1" applyAlignment="1">
      <alignment horizontal="right" vertical="top"/>
    </xf>
    <xf numFmtId="1" fontId="4" fillId="0" borderId="11" xfId="0" applyNumberFormat="1" applyFont="1" applyBorder="1" applyAlignment="1">
      <alignment horizontal="right" vertical="top"/>
    </xf>
    <xf numFmtId="1" fontId="4" fillId="0" borderId="6" xfId="0" applyNumberFormat="1" applyFont="1" applyFill="1" applyBorder="1" applyAlignment="1">
      <alignment horizontal="right" vertical="top"/>
    </xf>
    <xf numFmtId="1" fontId="3" fillId="0" borderId="7" xfId="0" applyNumberFormat="1" applyFont="1" applyFill="1" applyBorder="1" applyAlignment="1">
      <alignment horizontal="right" vertical="top"/>
    </xf>
    <xf numFmtId="1" fontId="5" fillId="0" borderId="7" xfId="0" applyNumberFormat="1" applyFont="1" applyFill="1" applyBorder="1" applyAlignment="1">
      <alignment horizontal="right" vertical="top"/>
    </xf>
    <xf numFmtId="1" fontId="4" fillId="3" borderId="8" xfId="0" applyNumberFormat="1" applyFont="1" applyFill="1" applyBorder="1" applyAlignment="1">
      <alignment horizontal="right" vertical="top"/>
    </xf>
    <xf numFmtId="1" fontId="4" fillId="3" borderId="15" xfId="0" applyNumberFormat="1" applyFont="1" applyFill="1" applyBorder="1" applyAlignment="1">
      <alignment horizontal="right" vertical="top"/>
    </xf>
    <xf numFmtId="1" fontId="4" fillId="3" borderId="7" xfId="0" applyNumberFormat="1" applyFont="1" applyFill="1" applyBorder="1" applyAlignment="1">
      <alignment horizontal="right" vertical="top"/>
    </xf>
    <xf numFmtId="1" fontId="4" fillId="0" borderId="8" xfId="0" applyNumberFormat="1" applyFont="1" applyBorder="1" applyAlignment="1">
      <alignment horizontal="right" vertical="top"/>
    </xf>
    <xf numFmtId="1" fontId="3" fillId="0" borderId="7" xfId="0" applyNumberFormat="1" applyFont="1" applyBorder="1" applyAlignment="1">
      <alignment horizontal="right" vertical="top"/>
    </xf>
    <xf numFmtId="1" fontId="4" fillId="0" borderId="7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3" fillId="0" borderId="15" xfId="0" applyNumberFormat="1" applyFont="1" applyBorder="1"/>
    <xf numFmtId="1" fontId="3" fillId="0" borderId="7" xfId="0" applyNumberFormat="1" applyFont="1" applyBorder="1"/>
    <xf numFmtId="1" fontId="3" fillId="0" borderId="22" xfId="0" applyNumberFormat="1" applyFont="1" applyBorder="1"/>
    <xf numFmtId="1" fontId="3" fillId="0" borderId="8" xfId="0" applyNumberFormat="1" applyFont="1" applyBorder="1"/>
    <xf numFmtId="1" fontId="3" fillId="0" borderId="19" xfId="0" applyNumberFormat="1" applyFont="1" applyBorder="1"/>
    <xf numFmtId="0" fontId="3" fillId="0" borderId="0" xfId="0" applyFont="1" applyBorder="1" applyAlignment="1">
      <alignment horizontal="left" vertical="top"/>
    </xf>
    <xf numFmtId="0" fontId="3" fillId="0" borderId="20" xfId="0" applyFont="1" applyBorder="1" applyAlignment="1">
      <alignment horizontal="right" vertical="top"/>
    </xf>
    <xf numFmtId="0" fontId="4" fillId="3" borderId="19" xfId="0" applyFont="1" applyFill="1" applyBorder="1" applyAlignment="1">
      <alignment horizontal="right" vertical="top"/>
    </xf>
    <xf numFmtId="0" fontId="3" fillId="0" borderId="19" xfId="0" applyFont="1" applyFill="1" applyBorder="1" applyAlignment="1">
      <alignment horizontal="right" vertical="top"/>
    </xf>
    <xf numFmtId="0" fontId="4" fillId="0" borderId="20" xfId="0" applyFont="1" applyBorder="1" applyAlignment="1">
      <alignment horizontal="right" vertical="top"/>
    </xf>
    <xf numFmtId="0" fontId="4" fillId="0" borderId="14" xfId="0" applyFont="1" applyFill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3" fillId="0" borderId="9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3" borderId="19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14" xfId="0" applyFont="1" applyBorder="1" applyAlignment="1">
      <alignment horizontal="right" vertical="top"/>
    </xf>
    <xf numFmtId="0" fontId="3" fillId="0" borderId="6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right" vertical="top"/>
    </xf>
    <xf numFmtId="0" fontId="25" fillId="3" borderId="0" xfId="0" applyFont="1" applyFill="1" applyBorder="1" applyAlignment="1">
      <alignment horizontal="right" vertical="top"/>
    </xf>
    <xf numFmtId="0" fontId="25" fillId="0" borderId="13" xfId="0" applyFont="1" applyFill="1" applyBorder="1" applyAlignment="1">
      <alignment horizontal="left" vertical="top" wrapText="1"/>
    </xf>
    <xf numFmtId="0" fontId="25" fillId="0" borderId="13" xfId="0" applyFont="1" applyFill="1" applyBorder="1" applyAlignment="1">
      <alignment horizontal="right" vertical="top" wrapText="1"/>
    </xf>
    <xf numFmtId="0" fontId="4" fillId="0" borderId="10" xfId="0" applyFont="1" applyFill="1" applyBorder="1" applyAlignment="1">
      <alignment horizontal="right" vertical="top" wrapText="1"/>
    </xf>
    <xf numFmtId="0" fontId="4" fillId="0" borderId="10" xfId="0" applyFont="1" applyFill="1" applyBorder="1" applyAlignment="1">
      <alignment horizontal="right" vertical="top"/>
    </xf>
    <xf numFmtId="0" fontId="6" fillId="0" borderId="10" xfId="0" applyFont="1" applyFill="1" applyBorder="1" applyAlignment="1">
      <alignment horizontal="right" vertical="top"/>
    </xf>
    <xf numFmtId="0" fontId="4" fillId="3" borderId="10" xfId="0" applyFont="1" applyFill="1" applyBorder="1" applyAlignment="1">
      <alignment horizontal="right" vertical="top"/>
    </xf>
    <xf numFmtId="0" fontId="25" fillId="3" borderId="10" xfId="0" applyFont="1" applyFill="1" applyBorder="1" applyAlignment="1">
      <alignment horizontal="right" vertical="top"/>
    </xf>
    <xf numFmtId="0" fontId="25" fillId="0" borderId="10" xfId="0" applyFont="1" applyBorder="1" applyAlignment="1">
      <alignment horizontal="right" vertical="top"/>
    </xf>
    <xf numFmtId="0" fontId="25" fillId="0" borderId="12" xfId="0" applyFont="1" applyBorder="1" applyAlignment="1">
      <alignment horizontal="right" vertical="top"/>
    </xf>
    <xf numFmtId="0" fontId="25" fillId="0" borderId="11" xfId="0" applyFont="1" applyBorder="1" applyAlignment="1">
      <alignment horizontal="right" vertical="top"/>
    </xf>
    <xf numFmtId="0" fontId="25" fillId="0" borderId="24" xfId="0" applyFont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 wrapText="1"/>
    </xf>
    <xf numFmtId="0" fontId="25" fillId="0" borderId="0" xfId="0" applyFont="1" applyBorder="1" applyAlignment="1">
      <alignment horizontal="right" vertical="top"/>
    </xf>
    <xf numFmtId="0" fontId="16" fillId="0" borderId="6" xfId="0" applyFont="1" applyBorder="1" applyAlignment="1">
      <alignment horizontal="left" vertical="top"/>
    </xf>
    <xf numFmtId="1" fontId="3" fillId="0" borderId="6" xfId="0" applyNumberFormat="1" applyFont="1" applyBorder="1" applyAlignment="1">
      <alignment horizontal="right" vertical="top"/>
    </xf>
    <xf numFmtId="1" fontId="3" fillId="3" borderId="7" xfId="0" applyNumberFormat="1" applyFont="1" applyFill="1" applyBorder="1" applyAlignment="1">
      <alignment horizontal="right" vertical="top"/>
    </xf>
    <xf numFmtId="0" fontId="3" fillId="3" borderId="15" xfId="0" applyFont="1" applyFill="1" applyBorder="1" applyAlignment="1">
      <alignment horizontal="right" vertical="top"/>
    </xf>
    <xf numFmtId="0" fontId="16" fillId="0" borderId="0" xfId="0" applyFont="1"/>
    <xf numFmtId="0" fontId="16" fillId="0" borderId="5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4" fillId="3" borderId="14" xfId="0" applyFont="1" applyFill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1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8" xfId="0" applyFont="1" applyBorder="1"/>
    <xf numFmtId="1" fontId="4" fillId="0" borderId="5" xfId="0" applyNumberFormat="1" applyFont="1" applyBorder="1" applyAlignment="1">
      <alignment horizontal="right" vertical="top"/>
    </xf>
    <xf numFmtId="1" fontId="4" fillId="0" borderId="13" xfId="0" applyNumberFormat="1" applyFont="1" applyBorder="1" applyAlignment="1">
      <alignment horizontal="right" vertical="top"/>
    </xf>
    <xf numFmtId="1" fontId="4" fillId="0" borderId="10" xfId="0" applyNumberFormat="1" applyFont="1" applyBorder="1" applyAlignment="1">
      <alignment horizontal="right" vertical="top"/>
    </xf>
    <xf numFmtId="1" fontId="4" fillId="0" borderId="10" xfId="0" applyNumberFormat="1" applyFont="1" applyFill="1" applyBorder="1" applyAlignment="1">
      <alignment horizontal="right" vertical="top"/>
    </xf>
    <xf numFmtId="1" fontId="6" fillId="0" borderId="10" xfId="0" applyNumberFormat="1" applyFont="1" applyFill="1" applyBorder="1" applyAlignment="1">
      <alignment horizontal="right" vertical="top"/>
    </xf>
    <xf numFmtId="1" fontId="4" fillId="0" borderId="24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left" vertical="top"/>
    </xf>
    <xf numFmtId="0" fontId="4" fillId="0" borderId="10" xfId="0" applyFont="1" applyBorder="1"/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top"/>
    </xf>
    <xf numFmtId="16" fontId="3" fillId="3" borderId="1" xfId="0" applyNumberFormat="1" applyFont="1" applyFill="1" applyBorder="1" applyAlignment="1">
      <alignment horizontal="right" vertical="top"/>
    </xf>
    <xf numFmtId="49" fontId="3" fillId="0" borderId="15" xfId="0" applyNumberFormat="1" applyFont="1" applyFill="1" applyBorder="1" applyAlignment="1">
      <alignment horizontal="right" vertical="top"/>
    </xf>
    <xf numFmtId="16" fontId="3" fillId="3" borderId="15" xfId="0" applyNumberFormat="1" applyFont="1" applyFill="1" applyBorder="1" applyAlignment="1">
      <alignment horizontal="right" vertical="top"/>
    </xf>
    <xf numFmtId="0" fontId="26" fillId="0" borderId="20" xfId="0" applyFont="1" applyBorder="1" applyAlignment="1">
      <alignment horizontal="left" vertical="top"/>
    </xf>
    <xf numFmtId="3" fontId="8" fillId="0" borderId="20" xfId="0" applyNumberFormat="1" applyFont="1" applyBorder="1" applyAlignment="1">
      <alignment horizontal="right" vertical="top"/>
    </xf>
    <xf numFmtId="3" fontId="12" fillId="0" borderId="0" xfId="0" applyNumberFormat="1" applyFont="1" applyFill="1" applyBorder="1" applyAlignment="1">
      <alignment horizontal="right" vertical="top"/>
    </xf>
    <xf numFmtId="3" fontId="8" fillId="3" borderId="0" xfId="0" applyNumberFormat="1" applyFont="1" applyFill="1" applyBorder="1" applyAlignment="1">
      <alignment horizontal="right" vertical="top"/>
    </xf>
    <xf numFmtId="3" fontId="8" fillId="3" borderId="19" xfId="0" applyNumberFormat="1" applyFont="1" applyFill="1" applyBorder="1" applyAlignment="1">
      <alignment horizontal="right" vertical="top"/>
    </xf>
    <xf numFmtId="3" fontId="8" fillId="0" borderId="18" xfId="0" applyNumberFormat="1" applyFont="1" applyBorder="1" applyAlignment="1">
      <alignment horizontal="right" vertical="top"/>
    </xf>
    <xf numFmtId="3" fontId="8" fillId="0" borderId="0" xfId="0" applyNumberFormat="1" applyFont="1" applyBorder="1" applyAlignment="1">
      <alignment horizontal="right" vertical="top"/>
    </xf>
    <xf numFmtId="0" fontId="8" fillId="0" borderId="19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23" xfId="0" applyFont="1" applyBorder="1" applyAlignment="1">
      <alignment vertical="top"/>
    </xf>
    <xf numFmtId="0" fontId="8" fillId="0" borderId="18" xfId="0" applyFont="1" applyBorder="1" applyAlignment="1">
      <alignment vertical="top"/>
    </xf>
    <xf numFmtId="0" fontId="26" fillId="0" borderId="0" xfId="0" applyFont="1"/>
    <xf numFmtId="3" fontId="10" fillId="0" borderId="5" xfId="0" applyNumberFormat="1" applyFont="1" applyBorder="1" applyAlignment="1">
      <alignment horizontal="right" vertical="top"/>
    </xf>
    <xf numFmtId="0" fontId="10" fillId="3" borderId="14" xfId="0" applyFont="1" applyFill="1" applyBorder="1" applyAlignment="1">
      <alignment horizontal="right" vertical="top"/>
    </xf>
    <xf numFmtId="0" fontId="10" fillId="0" borderId="9" xfId="0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3" fontId="9" fillId="0" borderId="19" xfId="0" applyNumberFormat="1" applyFont="1" applyBorder="1" applyAlignment="1">
      <alignment vertical="top"/>
    </xf>
    <xf numFmtId="3" fontId="9" fillId="0" borderId="0" xfId="0" applyNumberFormat="1" applyFont="1" applyBorder="1" applyAlignment="1">
      <alignment vertical="top"/>
    </xf>
    <xf numFmtId="0" fontId="9" fillId="0" borderId="23" xfId="0" applyFont="1" applyBorder="1" applyAlignment="1">
      <alignment vertical="top"/>
    </xf>
    <xf numFmtId="0" fontId="9" fillId="0" borderId="0" xfId="0" applyFont="1" applyBorder="1"/>
    <xf numFmtId="0" fontId="9" fillId="0" borderId="18" xfId="0" applyFont="1" applyBorder="1"/>
    <xf numFmtId="1" fontId="3" fillId="3" borderId="9" xfId="0" applyNumberFormat="1" applyFont="1" applyFill="1" applyBorder="1" applyAlignment="1">
      <alignment horizontal="right" vertical="top"/>
    </xf>
    <xf numFmtId="3" fontId="3" fillId="0" borderId="19" xfId="0" applyNumberFormat="1" applyFont="1" applyBorder="1" applyAlignment="1">
      <alignment vertical="top"/>
    </xf>
    <xf numFmtId="3" fontId="3" fillId="0" borderId="0" xfId="0" applyNumberFormat="1" applyFont="1" applyBorder="1" applyAlignment="1">
      <alignment vertical="top"/>
    </xf>
    <xf numFmtId="0" fontId="3" fillId="0" borderId="5" xfId="0" applyFont="1" applyBorder="1" applyAlignment="1">
      <alignment horizontal="left" vertical="top" wrapText="1"/>
    </xf>
    <xf numFmtId="3" fontId="3" fillId="0" borderId="5" xfId="0" applyNumberFormat="1" applyFont="1" applyBorder="1" applyAlignment="1">
      <alignment horizontal="right" vertical="top"/>
    </xf>
    <xf numFmtId="49" fontId="5" fillId="0" borderId="0" xfId="0" applyNumberFormat="1" applyFont="1" applyFill="1" applyBorder="1" applyAlignment="1">
      <alignment horizontal="right" vertical="top"/>
    </xf>
    <xf numFmtId="49" fontId="3" fillId="0" borderId="0" xfId="0" applyNumberFormat="1" applyFont="1" applyFill="1" applyBorder="1" applyAlignment="1">
      <alignment horizontal="right" vertical="top"/>
    </xf>
    <xf numFmtId="16" fontId="3" fillId="3" borderId="14" xfId="0" applyNumberFormat="1" applyFont="1" applyFill="1" applyBorder="1" applyAlignment="1">
      <alignment horizontal="right" vertical="top"/>
    </xf>
    <xf numFmtId="3" fontId="4" fillId="0" borderId="19" xfId="0" applyNumberFormat="1" applyFont="1" applyBorder="1"/>
    <xf numFmtId="3" fontId="4" fillId="0" borderId="0" xfId="0" applyNumberFormat="1" applyFont="1" applyBorder="1"/>
    <xf numFmtId="1" fontId="3" fillId="3" borderId="15" xfId="0" applyNumberFormat="1" applyFont="1" applyFill="1" applyBorder="1" applyAlignment="1">
      <alignment horizontal="right" vertical="top"/>
    </xf>
    <xf numFmtId="1" fontId="3" fillId="0" borderId="15" xfId="0" applyNumberFormat="1" applyFont="1" applyBorder="1" applyAlignment="1">
      <alignment horizontal="right" vertical="top"/>
    </xf>
    <xf numFmtId="1" fontId="4" fillId="0" borderId="15" xfId="0" applyNumberFormat="1" applyFont="1" applyBorder="1"/>
    <xf numFmtId="1" fontId="4" fillId="0" borderId="7" xfId="0" applyNumberFormat="1" applyFont="1" applyBorder="1"/>
    <xf numFmtId="1" fontId="4" fillId="0" borderId="22" xfId="0" applyNumberFormat="1" applyFont="1" applyBorder="1"/>
    <xf numFmtId="1" fontId="4" fillId="0" borderId="8" xfId="0" applyNumberFormat="1" applyFont="1" applyBorder="1"/>
    <xf numFmtId="1" fontId="6" fillId="0" borderId="0" xfId="0" applyNumberFormat="1" applyFont="1" applyFill="1" applyAlignment="1">
      <alignment horizontal="right" vertical="top"/>
    </xf>
    <xf numFmtId="1" fontId="4" fillId="0" borderId="9" xfId="0" applyNumberFormat="1" applyFont="1" applyBorder="1" applyAlignment="1">
      <alignment horizontal="right" vertical="top"/>
    </xf>
    <xf numFmtId="1" fontId="4" fillId="0" borderId="19" xfId="0" applyNumberFormat="1" applyFont="1" applyBorder="1"/>
    <xf numFmtId="1" fontId="4" fillId="0" borderId="20" xfId="0" applyNumberFormat="1" applyFont="1" applyBorder="1" applyAlignment="1">
      <alignment horizontal="right" vertical="top"/>
    </xf>
    <xf numFmtId="0" fontId="6" fillId="0" borderId="14" xfId="0" applyFont="1" applyFill="1" applyBorder="1" applyAlignment="1">
      <alignment horizontal="right" vertical="top"/>
    </xf>
    <xf numFmtId="1" fontId="3" fillId="0" borderId="19" xfId="0" applyNumberFormat="1" applyFont="1" applyBorder="1" applyAlignment="1">
      <alignment horizontal="right" vertical="top"/>
    </xf>
    <xf numFmtId="0" fontId="6" fillId="0" borderId="19" xfId="0" applyFont="1" applyFill="1" applyBorder="1" applyAlignment="1">
      <alignment horizontal="right" vertical="top"/>
    </xf>
    <xf numFmtId="1" fontId="4" fillId="0" borderId="19" xfId="0" applyNumberFormat="1" applyFont="1" applyBorder="1" applyAlignment="1">
      <alignment horizontal="right" vertical="top"/>
    </xf>
    <xf numFmtId="0" fontId="6" fillId="0" borderId="15" xfId="0" applyFont="1" applyFill="1" applyBorder="1" applyAlignment="1">
      <alignment horizontal="right" vertical="top"/>
    </xf>
    <xf numFmtId="1" fontId="4" fillId="0" borderId="15" xfId="0" applyNumberFormat="1" applyFont="1" applyBorder="1" applyAlignment="1">
      <alignment vertical="top"/>
    </xf>
    <xf numFmtId="3" fontId="4" fillId="0" borderId="7" xfId="0" applyNumberFormat="1" applyFont="1" applyBorder="1"/>
    <xf numFmtId="1" fontId="4" fillId="0" borderId="14" xfId="0" applyNumberFormat="1" applyFont="1" applyBorder="1" applyAlignment="1">
      <alignment horizontal="right" vertical="top"/>
    </xf>
    <xf numFmtId="1" fontId="4" fillId="3" borderId="14" xfId="0" applyNumberFormat="1" applyFont="1" applyFill="1" applyBorder="1" applyAlignment="1">
      <alignment horizontal="right" vertical="top"/>
    </xf>
    <xf numFmtId="1" fontId="4" fillId="0" borderId="14" xfId="0" applyNumberFormat="1" applyFont="1" applyBorder="1" applyAlignment="1">
      <alignment vertical="top"/>
    </xf>
    <xf numFmtId="0" fontId="4" fillId="0" borderId="9" xfId="0" applyFont="1" applyBorder="1"/>
    <xf numFmtId="1" fontId="3" fillId="3" borderId="0" xfId="0" applyNumberFormat="1" applyFont="1" applyFill="1" applyAlignment="1">
      <alignment horizontal="right" vertical="top"/>
    </xf>
    <xf numFmtId="1" fontId="3" fillId="0" borderId="18" xfId="0" applyNumberFormat="1" applyFont="1" applyBorder="1" applyAlignment="1">
      <alignment vertical="top"/>
    </xf>
    <xf numFmtId="1" fontId="4" fillId="0" borderId="18" xfId="0" applyNumberFormat="1" applyFont="1" applyBorder="1" applyAlignment="1">
      <alignment vertical="top"/>
    </xf>
    <xf numFmtId="1" fontId="4" fillId="0" borderId="18" xfId="0" applyNumberFormat="1" applyFont="1" applyBorder="1" applyAlignment="1">
      <alignment horizontal="left" vertical="top"/>
    </xf>
    <xf numFmtId="0" fontId="4" fillId="3" borderId="15" xfId="0" applyFont="1" applyFill="1" applyBorder="1" applyAlignment="1">
      <alignment horizontal="right" vertical="top"/>
    </xf>
    <xf numFmtId="3" fontId="4" fillId="0" borderId="15" xfId="0" applyNumberFormat="1" applyFont="1" applyBorder="1"/>
    <xf numFmtId="3" fontId="4" fillId="0" borderId="14" xfId="0" applyNumberFormat="1" applyFont="1" applyBorder="1"/>
    <xf numFmtId="0" fontId="5" fillId="0" borderId="14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right" vertical="top"/>
    </xf>
    <xf numFmtId="0" fontId="24" fillId="0" borderId="0" xfId="0" applyFont="1" applyBorder="1" applyAlignment="1">
      <alignment horizontal="left" vertical="top" wrapText="1"/>
    </xf>
    <xf numFmtId="0" fontId="20" fillId="3" borderId="14" xfId="0" applyFont="1" applyFill="1" applyBorder="1" applyAlignment="1">
      <alignment horizontal="right" vertical="top"/>
    </xf>
    <xf numFmtId="0" fontId="20" fillId="3" borderId="0" xfId="0" applyFont="1" applyFill="1" applyAlignment="1">
      <alignment horizontal="right" vertical="top"/>
    </xf>
    <xf numFmtId="0" fontId="21" fillId="3" borderId="0" xfId="0" applyFont="1" applyFill="1" applyAlignment="1">
      <alignment horizontal="right" vertical="top"/>
    </xf>
    <xf numFmtId="0" fontId="21" fillId="0" borderId="0" xfId="0" applyFont="1" applyAlignment="1">
      <alignment horizontal="right" vertical="top"/>
    </xf>
    <xf numFmtId="0" fontId="18" fillId="0" borderId="0" xfId="0" applyFont="1" applyBorder="1" applyAlignment="1">
      <alignment horizontal="left" vertical="top" wrapText="1"/>
    </xf>
    <xf numFmtId="0" fontId="21" fillId="3" borderId="19" xfId="0" applyFont="1" applyFill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3" fontId="4" fillId="0" borderId="12" xfId="0" applyNumberFormat="1" applyFont="1" applyBorder="1"/>
    <xf numFmtId="3" fontId="4" fillId="0" borderId="10" xfId="0" applyNumberFormat="1" applyFont="1" applyBorder="1"/>
    <xf numFmtId="0" fontId="28" fillId="0" borderId="5" xfId="0" applyFont="1" applyBorder="1" applyAlignment="1">
      <alignment horizontal="left" vertical="top"/>
    </xf>
    <xf numFmtId="0" fontId="3" fillId="3" borderId="14" xfId="0" applyFont="1" applyFill="1" applyBorder="1" applyAlignment="1">
      <alignment horizontal="right" vertical="top"/>
    </xf>
    <xf numFmtId="0" fontId="28" fillId="0" borderId="9" xfId="0" applyFont="1" applyFill="1" applyBorder="1" applyAlignment="1">
      <alignment horizontal="right" vertical="top"/>
    </xf>
    <xf numFmtId="0" fontId="28" fillId="0" borderId="0" xfId="0" applyFont="1" applyFill="1" applyAlignment="1">
      <alignment horizontal="right" vertical="top"/>
    </xf>
    <xf numFmtId="0" fontId="28" fillId="0" borderId="23" xfId="0" applyFont="1" applyBorder="1"/>
    <xf numFmtId="0" fontId="28" fillId="0" borderId="0" xfId="0" applyFont="1" applyBorder="1"/>
    <xf numFmtId="0" fontId="28" fillId="0" borderId="18" xfId="0" applyFont="1" applyBorder="1"/>
    <xf numFmtId="0" fontId="28" fillId="0" borderId="0" xfId="0" applyFont="1"/>
    <xf numFmtId="0" fontId="25" fillId="0" borderId="14" xfId="0" applyFont="1" applyBorder="1" applyAlignment="1">
      <alignment horizontal="right" vertical="top"/>
    </xf>
    <xf numFmtId="0" fontId="25" fillId="0" borderId="0" xfId="0" applyFont="1" applyFill="1" applyAlignment="1">
      <alignment horizontal="right" vertical="top"/>
    </xf>
    <xf numFmtId="0" fontId="25" fillId="3" borderId="0" xfId="0" applyFont="1" applyFill="1" applyAlignment="1">
      <alignment horizontal="right" vertical="top"/>
    </xf>
    <xf numFmtId="0" fontId="25" fillId="3" borderId="14" xfId="0" applyFont="1" applyFill="1" applyBorder="1" applyAlignment="1">
      <alignment horizontal="right" vertical="top"/>
    </xf>
    <xf numFmtId="0" fontId="28" fillId="0" borderId="18" xfId="0" applyFont="1" applyFill="1" applyBorder="1" applyAlignment="1">
      <alignment horizontal="right" vertical="top"/>
    </xf>
    <xf numFmtId="0" fontId="28" fillId="0" borderId="13" xfId="0" applyFont="1" applyBorder="1" applyAlignment="1">
      <alignment horizontal="left" vertical="top"/>
    </xf>
    <xf numFmtId="0" fontId="5" fillId="0" borderId="12" xfId="0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right" vertical="top"/>
    </xf>
    <xf numFmtId="0" fontId="3" fillId="3" borderId="12" xfId="0" applyFont="1" applyFill="1" applyBorder="1" applyAlignment="1">
      <alignment horizontal="right" vertical="top"/>
    </xf>
    <xf numFmtId="0" fontId="25" fillId="0" borderId="11" xfId="0" applyFont="1" applyFill="1" applyBorder="1" applyAlignment="1">
      <alignment horizontal="right" vertical="top"/>
    </xf>
    <xf numFmtId="0" fontId="25" fillId="0" borderId="10" xfId="0" applyFont="1" applyFill="1" applyBorder="1" applyAlignment="1">
      <alignment horizontal="right" vertical="top"/>
    </xf>
    <xf numFmtId="3" fontId="25" fillId="0" borderId="12" xfId="0" applyNumberFormat="1" applyFont="1" applyBorder="1" applyAlignment="1">
      <alignment vertical="top"/>
    </xf>
    <xf numFmtId="3" fontId="25" fillId="0" borderId="10" xfId="0" applyNumberFormat="1" applyFont="1" applyBorder="1" applyAlignment="1">
      <alignment vertical="top"/>
    </xf>
    <xf numFmtId="0" fontId="25" fillId="0" borderId="24" xfId="0" applyFont="1" applyBorder="1" applyAlignment="1">
      <alignment vertical="top"/>
    </xf>
    <xf numFmtId="0" fontId="25" fillId="0" borderId="10" xfId="0" applyFont="1" applyBorder="1" applyAlignment="1">
      <alignment vertical="top"/>
    </xf>
    <xf numFmtId="0" fontId="25" fillId="0" borderId="11" xfId="0" applyFont="1" applyBorder="1" applyAlignment="1">
      <alignment vertical="top"/>
    </xf>
    <xf numFmtId="0" fontId="4" fillId="0" borderId="0" xfId="0" applyFont="1" applyFill="1"/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right" vertical="top"/>
    </xf>
    <xf numFmtId="0" fontId="4" fillId="3" borderId="25" xfId="0" applyFont="1" applyFill="1" applyBorder="1"/>
    <xf numFmtId="0" fontId="3" fillId="0" borderId="23" xfId="0" applyFont="1" applyBorder="1"/>
    <xf numFmtId="1" fontId="4" fillId="0" borderId="14" xfId="0" applyNumberFormat="1" applyFont="1" applyFill="1" applyBorder="1" applyAlignment="1">
      <alignment horizontal="right" vertical="top"/>
    </xf>
    <xf numFmtId="1" fontId="4" fillId="0" borderId="0" xfId="0" applyNumberFormat="1" applyFont="1" applyBorder="1" applyAlignment="1">
      <alignment vertical="top"/>
    </xf>
    <xf numFmtId="1" fontId="4" fillId="0" borderId="23" xfId="0" applyNumberFormat="1" applyFont="1" applyBorder="1" applyAlignment="1">
      <alignment vertical="top"/>
    </xf>
    <xf numFmtId="0" fontId="3" fillId="3" borderId="25" xfId="0" applyFont="1" applyFill="1" applyBorder="1" applyAlignment="1">
      <alignment horizontal="right" vertical="top"/>
    </xf>
    <xf numFmtId="0" fontId="4" fillId="3" borderId="25" xfId="0" applyFont="1" applyFill="1" applyBorder="1" applyAlignment="1">
      <alignment horizontal="right" vertical="top"/>
    </xf>
    <xf numFmtId="1" fontId="16" fillId="0" borderId="0" xfId="0" applyNumberFormat="1" applyFont="1" applyFill="1" applyBorder="1" applyAlignment="1">
      <alignment horizontal="right" vertical="top"/>
    </xf>
    <xf numFmtId="1" fontId="16" fillId="0" borderId="0" xfId="0" applyNumberFormat="1" applyFont="1" applyBorder="1" applyAlignment="1">
      <alignment horizontal="right" vertical="top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right" vertical="top"/>
    </xf>
    <xf numFmtId="0" fontId="3" fillId="0" borderId="1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vertical="top"/>
    </xf>
    <xf numFmtId="0" fontId="5" fillId="0" borderId="10" xfId="0" applyFont="1" applyFill="1" applyBorder="1" applyAlignment="1">
      <alignment vertical="top"/>
    </xf>
    <xf numFmtId="0" fontId="3" fillId="0" borderId="4" xfId="0" applyFont="1" applyBorder="1" applyAlignment="1">
      <alignment horizontal="right" vertical="top"/>
    </xf>
    <xf numFmtId="16" fontId="3" fillId="3" borderId="0" xfId="0" applyNumberFormat="1" applyFont="1" applyFill="1" applyBorder="1" applyAlignment="1">
      <alignment horizontal="right" vertical="top"/>
    </xf>
    <xf numFmtId="0" fontId="25" fillId="0" borderId="0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1" fontId="8" fillId="0" borderId="5" xfId="0" applyNumberFormat="1" applyFont="1" applyBorder="1" applyAlignment="1">
      <alignment horizontal="right" vertical="top"/>
    </xf>
    <xf numFmtId="1" fontId="12" fillId="0" borderId="0" xfId="0" applyNumberFormat="1" applyFont="1" applyFill="1" applyBorder="1" applyAlignment="1">
      <alignment horizontal="right" vertical="top"/>
    </xf>
    <xf numFmtId="1" fontId="8" fillId="3" borderId="0" xfId="0" applyNumberFormat="1" applyFont="1" applyFill="1" applyBorder="1" applyAlignment="1">
      <alignment horizontal="right" vertical="top"/>
    </xf>
    <xf numFmtId="1" fontId="8" fillId="0" borderId="14" xfId="0" applyNumberFormat="1" applyFont="1" applyBorder="1" applyAlignment="1">
      <alignment vertical="top"/>
    </xf>
    <xf numFmtId="1" fontId="8" fillId="0" borderId="0" xfId="0" applyNumberFormat="1" applyFont="1" applyBorder="1" applyAlignment="1">
      <alignment vertical="top"/>
    </xf>
    <xf numFmtId="1" fontId="8" fillId="0" borderId="23" xfId="0" applyNumberFormat="1" applyFont="1" applyBorder="1" applyAlignment="1">
      <alignment vertical="top"/>
    </xf>
    <xf numFmtId="1" fontId="8" fillId="0" borderId="18" xfId="0" applyNumberFormat="1" applyFont="1" applyBorder="1" applyAlignment="1">
      <alignment vertical="top"/>
    </xf>
    <xf numFmtId="1" fontId="10" fillId="0" borderId="5" xfId="0" applyNumberFormat="1" applyFont="1" applyBorder="1" applyAlignment="1">
      <alignment horizontal="right" vertical="top"/>
    </xf>
    <xf numFmtId="1" fontId="10" fillId="3" borderId="0" xfId="0" applyNumberFormat="1" applyFont="1" applyFill="1" applyBorder="1" applyAlignment="1">
      <alignment horizontal="right" vertical="top"/>
    </xf>
    <xf numFmtId="1" fontId="10" fillId="0" borderId="9" xfId="0" applyNumberFormat="1" applyFont="1" applyBorder="1" applyAlignment="1">
      <alignment horizontal="right" vertical="top"/>
    </xf>
    <xf numFmtId="1" fontId="10" fillId="0" borderId="0" xfId="0" applyNumberFormat="1" applyFont="1" applyBorder="1" applyAlignment="1">
      <alignment horizontal="right" vertical="top"/>
    </xf>
    <xf numFmtId="1" fontId="9" fillId="0" borderId="19" xfId="0" applyNumberFormat="1" applyFont="1" applyBorder="1" applyAlignment="1">
      <alignment vertical="top"/>
    </xf>
    <xf numFmtId="1" fontId="9" fillId="0" borderId="0" xfId="0" applyNumberFormat="1" applyFont="1" applyBorder="1" applyAlignment="1">
      <alignment vertical="top"/>
    </xf>
    <xf numFmtId="1" fontId="9" fillId="0" borderId="23" xfId="0" applyNumberFormat="1" applyFont="1" applyBorder="1" applyAlignment="1">
      <alignment vertical="top"/>
    </xf>
    <xf numFmtId="1" fontId="9" fillId="0" borderId="18" xfId="0" applyNumberFormat="1" applyFont="1" applyBorder="1" applyAlignment="1">
      <alignment vertical="top"/>
    </xf>
    <xf numFmtId="1" fontId="7" fillId="0" borderId="5" xfId="0" applyNumberFormat="1" applyFont="1" applyBorder="1" applyAlignment="1">
      <alignment horizontal="right" vertical="top"/>
    </xf>
    <xf numFmtId="1" fontId="5" fillId="0" borderId="14" xfId="0" applyNumberFormat="1" applyFont="1" applyFill="1" applyBorder="1" applyAlignment="1">
      <alignment horizontal="right" vertical="top"/>
    </xf>
    <xf numFmtId="1" fontId="3" fillId="0" borderId="19" xfId="0" applyNumberFormat="1" applyFont="1" applyBorder="1" applyAlignment="1">
      <alignment vertical="top"/>
    </xf>
    <xf numFmtId="1" fontId="3" fillId="0" borderId="23" xfId="0" applyNumberFormat="1" applyFont="1" applyBorder="1" applyAlignment="1">
      <alignment vertical="top"/>
    </xf>
    <xf numFmtId="0" fontId="7" fillId="0" borderId="5" xfId="0" applyFont="1" applyBorder="1" applyAlignment="1">
      <alignment horizontal="righ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right" vertical="top"/>
    </xf>
    <xf numFmtId="0" fontId="7" fillId="3" borderId="7" xfId="0" applyFont="1" applyFill="1" applyBorder="1" applyAlignment="1">
      <alignment horizontal="right" vertical="top"/>
    </xf>
    <xf numFmtId="0" fontId="7" fillId="0" borderId="7" xfId="0" applyFont="1" applyBorder="1" applyAlignment="1">
      <alignment horizontal="right" vertical="top"/>
    </xf>
    <xf numFmtId="0" fontId="7" fillId="0" borderId="15" xfId="0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0" fontId="7" fillId="0" borderId="15" xfId="0" applyFont="1" applyBorder="1"/>
    <xf numFmtId="0" fontId="7" fillId="0" borderId="7" xfId="0" applyFont="1" applyBorder="1"/>
    <xf numFmtId="0" fontId="7" fillId="0" borderId="22" xfId="0" applyFont="1" applyBorder="1"/>
    <xf numFmtId="0" fontId="7" fillId="0" borderId="8" xfId="0" applyFont="1" applyBorder="1"/>
    <xf numFmtId="0" fontId="7" fillId="0" borderId="0" xfId="0" applyFont="1"/>
    <xf numFmtId="0" fontId="7" fillId="0" borderId="5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1" fontId="12" fillId="0" borderId="0" xfId="0" applyNumberFormat="1" applyFont="1" applyBorder="1" applyAlignment="1">
      <alignment horizontal="right" vertical="top"/>
    </xf>
    <xf numFmtId="1" fontId="8" fillId="0" borderId="23" xfId="0" applyNumberFormat="1" applyFont="1" applyBorder="1" applyAlignment="1">
      <alignment horizontal="right" vertical="top"/>
    </xf>
    <xf numFmtId="1" fontId="12" fillId="0" borderId="14" xfId="0" applyNumberFormat="1" applyFont="1" applyBorder="1" applyAlignment="1">
      <alignment horizontal="right" vertical="top"/>
    </xf>
    <xf numFmtId="1" fontId="8" fillId="3" borderId="18" xfId="0" applyNumberFormat="1" applyFont="1" applyFill="1" applyBorder="1" applyAlignment="1">
      <alignment horizontal="right" vertical="top"/>
    </xf>
    <xf numFmtId="1" fontId="8" fillId="3" borderId="14" xfId="0" applyNumberFormat="1" applyFont="1" applyFill="1" applyBorder="1" applyAlignment="1">
      <alignment horizontal="right" vertical="top"/>
    </xf>
    <xf numFmtId="1" fontId="8" fillId="0" borderId="14" xfId="0" applyNumberFormat="1" applyFont="1" applyBorder="1" applyAlignment="1">
      <alignment horizontal="right" vertical="top"/>
    </xf>
    <xf numFmtId="1" fontId="9" fillId="3" borderId="0" xfId="0" applyNumberFormat="1" applyFont="1" applyFill="1" applyAlignment="1">
      <alignment horizontal="right" vertical="top"/>
    </xf>
    <xf numFmtId="1" fontId="9" fillId="0" borderId="9" xfId="0" applyNumberFormat="1" applyFont="1" applyBorder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0" fontId="6" fillId="0" borderId="6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6" xfId="0" applyFont="1" applyBorder="1" applyAlignment="1">
      <alignment horizontal="right" vertical="top"/>
    </xf>
    <xf numFmtId="0" fontId="6" fillId="3" borderId="15" xfId="0" applyFont="1" applyFill="1" applyBorder="1" applyAlignment="1">
      <alignment horizontal="right" vertical="top"/>
    </xf>
    <xf numFmtId="0" fontId="6" fillId="3" borderId="7" xfId="0" applyFont="1" applyFill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6" fillId="0" borderId="15" xfId="0" applyFont="1" applyBorder="1"/>
    <xf numFmtId="0" fontId="6" fillId="0" borderId="7" xfId="0" applyFont="1" applyBorder="1"/>
    <xf numFmtId="0" fontId="6" fillId="0" borderId="22" xfId="0" applyFont="1" applyBorder="1"/>
    <xf numFmtId="0" fontId="6" fillId="0" borderId="8" xfId="0" applyFont="1" applyBorder="1"/>
    <xf numFmtId="0" fontId="6" fillId="0" borderId="0" xfId="0" applyFont="1" applyBorder="1"/>
    <xf numFmtId="0" fontId="3" fillId="2" borderId="0" xfId="0" applyFont="1" applyFill="1" applyAlignment="1">
      <alignment horizontal="right" vertical="top"/>
    </xf>
    <xf numFmtId="0" fontId="3" fillId="0" borderId="14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 vertical="top"/>
    </xf>
    <xf numFmtId="0" fontId="3" fillId="0" borderId="19" xfId="0" applyFont="1" applyBorder="1"/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29" fillId="0" borderId="5" xfId="0" applyFont="1" applyBorder="1" applyAlignment="1">
      <alignment vertical="center"/>
    </xf>
    <xf numFmtId="1" fontId="4" fillId="0" borderId="19" xfId="0" applyNumberFormat="1" applyFont="1" applyBorder="1" applyAlignment="1">
      <alignment horizontal="left" vertical="top"/>
    </xf>
    <xf numFmtId="1" fontId="3" fillId="0" borderId="14" xfId="0" applyNumberFormat="1" applyFont="1" applyFill="1" applyBorder="1" applyAlignment="1">
      <alignment horizontal="right" vertical="top"/>
    </xf>
    <xf numFmtId="1" fontId="4" fillId="3" borderId="0" xfId="0" applyNumberFormat="1" applyFont="1" applyFill="1"/>
    <xf numFmtId="0" fontId="4" fillId="0" borderId="14" xfId="0" applyFont="1" applyBorder="1" applyAlignment="1">
      <alignment horizontal="left" vertical="top"/>
    </xf>
    <xf numFmtId="0" fontId="3" fillId="2" borderId="19" xfId="0" applyFont="1" applyFill="1" applyBorder="1" applyAlignment="1">
      <alignment horizontal="right" vertical="top"/>
    </xf>
    <xf numFmtId="0" fontId="4" fillId="2" borderId="19" xfId="0" applyFont="1" applyFill="1" applyBorder="1" applyAlignment="1">
      <alignment horizontal="right" vertical="top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1" fontId="4" fillId="0" borderId="0" xfId="0" applyNumberFormat="1" applyFont="1" applyBorder="1" applyAlignment="1">
      <alignment horizontal="left" vertical="top"/>
    </xf>
    <xf numFmtId="0" fontId="3" fillId="0" borderId="14" xfId="0" applyFont="1" applyBorder="1"/>
    <xf numFmtId="0" fontId="4" fillId="2" borderId="0" xfId="0" applyFont="1" applyFill="1" applyBorder="1" applyAlignment="1">
      <alignment horizontal="right" vertical="top"/>
    </xf>
    <xf numFmtId="0" fontId="3" fillId="0" borderId="15" xfId="0" applyFont="1" applyFill="1" applyBorder="1" applyAlignment="1">
      <alignment horizontal="right" vertical="top"/>
    </xf>
    <xf numFmtId="0" fontId="31" fillId="0" borderId="5" xfId="0" applyFont="1" applyBorder="1" applyAlignment="1">
      <alignment horizontal="left" vertical="top"/>
    </xf>
    <xf numFmtId="0" fontId="25" fillId="0" borderId="5" xfId="0" applyFont="1" applyBorder="1" applyAlignment="1">
      <alignment horizontal="right" vertical="top"/>
    </xf>
    <xf numFmtId="0" fontId="25" fillId="0" borderId="14" xfId="0" applyFont="1" applyFill="1" applyBorder="1" applyAlignment="1">
      <alignment horizontal="right" vertical="top"/>
    </xf>
    <xf numFmtId="0" fontId="25" fillId="0" borderId="18" xfId="0" applyFont="1" applyFill="1" applyBorder="1" applyAlignment="1">
      <alignment horizontal="right" vertical="top"/>
    </xf>
    <xf numFmtId="0" fontId="31" fillId="0" borderId="14" xfId="0" applyFont="1" applyBorder="1"/>
    <xf numFmtId="0" fontId="31" fillId="0" borderId="0" xfId="0" applyFont="1" applyBorder="1"/>
    <xf numFmtId="0" fontId="31" fillId="0" borderId="23" xfId="0" applyFont="1" applyBorder="1"/>
    <xf numFmtId="0" fontId="31" fillId="0" borderId="18" xfId="0" applyFont="1" applyBorder="1"/>
    <xf numFmtId="0" fontId="31" fillId="0" borderId="0" xfId="0" applyFont="1"/>
    <xf numFmtId="0" fontId="25" fillId="0" borderId="14" xfId="0" applyFont="1" applyBorder="1" applyAlignment="1">
      <alignment vertical="top"/>
    </xf>
    <xf numFmtId="0" fontId="25" fillId="0" borderId="0" xfId="0" applyFont="1" applyBorder="1" applyAlignment="1">
      <alignment vertical="top"/>
    </xf>
    <xf numFmtId="0" fontId="25" fillId="0" borderId="23" xfId="0" applyFont="1" applyBorder="1" applyAlignment="1">
      <alignment vertical="top"/>
    </xf>
    <xf numFmtId="0" fontId="25" fillId="0" borderId="18" xfId="0" applyFont="1" applyBorder="1" applyAlignment="1">
      <alignment vertical="top"/>
    </xf>
    <xf numFmtId="0" fontId="25" fillId="0" borderId="7" xfId="0" applyFont="1" applyBorder="1" applyAlignment="1">
      <alignment horizontal="left" vertical="top"/>
    </xf>
    <xf numFmtId="0" fontId="4" fillId="0" borderId="6" xfId="0" applyFont="1" applyBorder="1" applyAlignment="1">
      <alignment horizontal="right" vertical="top"/>
    </xf>
    <xf numFmtId="0" fontId="9" fillId="0" borderId="0" xfId="0" applyFont="1" applyBorder="1" applyAlignment="1">
      <alignment horizontal="left" vertical="top"/>
    </xf>
    <xf numFmtId="1" fontId="9" fillId="0" borderId="5" xfId="0" applyNumberFormat="1" applyFont="1" applyBorder="1" applyAlignment="1">
      <alignment horizontal="right" vertical="top"/>
    </xf>
    <xf numFmtId="0" fontId="9" fillId="3" borderId="14" xfId="0" applyFont="1" applyFill="1" applyBorder="1" applyAlignment="1">
      <alignment horizontal="right" vertical="top"/>
    </xf>
    <xf numFmtId="0" fontId="9" fillId="3" borderId="0" xfId="0" applyFont="1" applyFill="1" applyBorder="1" applyAlignment="1">
      <alignment horizontal="right" vertical="top"/>
    </xf>
    <xf numFmtId="0" fontId="9" fillId="0" borderId="18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9" fillId="0" borderId="14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18" xfId="0" applyFont="1" applyBorder="1" applyAlignment="1">
      <alignment vertical="top"/>
    </xf>
    <xf numFmtId="1" fontId="5" fillId="0" borderId="14" xfId="0" applyNumberFormat="1" applyFont="1" applyBorder="1" applyAlignment="1">
      <alignment horizontal="right" vertical="top"/>
    </xf>
    <xf numFmtId="1" fontId="9" fillId="3" borderId="14" xfId="0" applyNumberFormat="1" applyFont="1" applyFill="1" applyBorder="1" applyAlignment="1">
      <alignment horizontal="right" vertical="top"/>
    </xf>
    <xf numFmtId="1" fontId="9" fillId="0" borderId="18" xfId="0" applyNumberFormat="1" applyFont="1" applyBorder="1" applyAlignment="1">
      <alignment horizontal="right" vertical="top"/>
    </xf>
    <xf numFmtId="1" fontId="10" fillId="3" borderId="18" xfId="0" applyNumberFormat="1" applyFont="1" applyFill="1" applyBorder="1" applyAlignment="1">
      <alignment horizontal="right" vertical="top"/>
    </xf>
    <xf numFmtId="1" fontId="10" fillId="3" borderId="14" xfId="0" applyNumberFormat="1" applyFont="1" applyFill="1" applyBorder="1" applyAlignment="1">
      <alignment horizontal="right" vertical="top"/>
    </xf>
    <xf numFmtId="1" fontId="10" fillId="0" borderId="18" xfId="0" applyNumberFormat="1" applyFont="1" applyBorder="1" applyAlignment="1">
      <alignment horizontal="right" vertical="top"/>
    </xf>
    <xf numFmtId="1" fontId="10" fillId="0" borderId="14" xfId="0" applyNumberFormat="1" applyFont="1" applyBorder="1" applyAlignment="1">
      <alignment horizontal="right" vertical="top"/>
    </xf>
    <xf numFmtId="1" fontId="10" fillId="0" borderId="23" xfId="0" applyNumberFormat="1" applyFont="1" applyBorder="1" applyAlignment="1">
      <alignment horizontal="right" vertical="top"/>
    </xf>
    <xf numFmtId="0" fontId="3" fillId="0" borderId="19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4" fillId="0" borderId="23" xfId="0" applyFont="1" applyBorder="1" applyAlignment="1">
      <alignment vertical="top"/>
    </xf>
    <xf numFmtId="0" fontId="32" fillId="0" borderId="5" xfId="0" applyFont="1" applyBorder="1" applyAlignment="1">
      <alignment horizontal="left" vertical="top"/>
    </xf>
    <xf numFmtId="0" fontId="32" fillId="0" borderId="18" xfId="0" applyFont="1" applyFill="1" applyBorder="1" applyAlignment="1">
      <alignment horizontal="right" vertical="top"/>
    </xf>
    <xf numFmtId="0" fontId="32" fillId="0" borderId="0" xfId="0" applyFont="1" applyFill="1" applyBorder="1" applyAlignment="1">
      <alignment horizontal="right" vertical="top"/>
    </xf>
    <xf numFmtId="0" fontId="32" fillId="0" borderId="23" xfId="0" applyFont="1" applyBorder="1"/>
    <xf numFmtId="0" fontId="32" fillId="0" borderId="0" xfId="0" applyFont="1" applyBorder="1"/>
    <xf numFmtId="0" fontId="32" fillId="0" borderId="18" xfId="0" applyFont="1" applyBorder="1"/>
    <xf numFmtId="0" fontId="32" fillId="0" borderId="0" xfId="0" applyFont="1"/>
    <xf numFmtId="0" fontId="31" fillId="0" borderId="18" xfId="0" applyFont="1" applyFill="1" applyBorder="1" applyAlignment="1">
      <alignment horizontal="right" vertical="top"/>
    </xf>
    <xf numFmtId="0" fontId="31" fillId="0" borderId="0" xfId="0" applyFont="1" applyFill="1" applyBorder="1" applyAlignment="1">
      <alignment horizontal="right" vertical="top"/>
    </xf>
    <xf numFmtId="0" fontId="25" fillId="0" borderId="12" xfId="0" applyFont="1" applyBorder="1" applyAlignment="1">
      <alignment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top"/>
    </xf>
    <xf numFmtId="0" fontId="7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25" fillId="0" borderId="15" xfId="0" applyFont="1" applyBorder="1" applyAlignment="1">
      <alignment vertical="top"/>
    </xf>
    <xf numFmtId="0" fontId="25" fillId="0" borderId="7" xfId="0" applyFont="1" applyBorder="1" applyAlignment="1">
      <alignment vertical="top"/>
    </xf>
    <xf numFmtId="0" fontId="25" fillId="0" borderId="22" xfId="0" applyFont="1" applyBorder="1" applyAlignment="1">
      <alignment vertical="top"/>
    </xf>
    <xf numFmtId="0" fontId="25" fillId="0" borderId="8" xfId="0" applyFont="1" applyBorder="1" applyAlignment="1">
      <alignment vertical="top"/>
    </xf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left" vertical="top"/>
    </xf>
    <xf numFmtId="1" fontId="8" fillId="0" borderId="20" xfId="0" applyNumberFormat="1" applyFont="1" applyBorder="1" applyAlignment="1">
      <alignment horizontal="right" vertical="top"/>
    </xf>
    <xf numFmtId="1" fontId="12" fillId="0" borderId="0" xfId="0" applyNumberFormat="1" applyFont="1" applyFill="1" applyBorder="1" applyAlignment="1">
      <alignment vertical="top"/>
    </xf>
    <xf numFmtId="1" fontId="8" fillId="3" borderId="19" xfId="0" applyNumberFormat="1" applyFont="1" applyFill="1" applyBorder="1" applyAlignment="1">
      <alignment vertical="top"/>
    </xf>
    <xf numFmtId="1" fontId="8" fillId="3" borderId="0" xfId="0" applyNumberFormat="1" applyFont="1" applyFill="1" applyBorder="1" applyAlignment="1">
      <alignment vertical="top"/>
    </xf>
    <xf numFmtId="1" fontId="8" fillId="0" borderId="19" xfId="0" applyNumberFormat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1" fontId="8" fillId="3" borderId="14" xfId="0" applyNumberFormat="1" applyFont="1" applyFill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1" fontId="9" fillId="3" borderId="14" xfId="0" applyNumberFormat="1" applyFont="1" applyFill="1" applyBorder="1" applyAlignment="1">
      <alignment vertical="top"/>
    </xf>
    <xf numFmtId="1" fontId="9" fillId="3" borderId="0" xfId="0" applyNumberFormat="1" applyFont="1" applyFill="1" applyBorder="1" applyAlignment="1">
      <alignment vertical="top"/>
    </xf>
    <xf numFmtId="1" fontId="9" fillId="0" borderId="9" xfId="0" applyNumberFormat="1" applyFont="1" applyBorder="1" applyAlignment="1">
      <alignment vertical="top"/>
    </xf>
    <xf numFmtId="1" fontId="5" fillId="0" borderId="14" xfId="0" applyNumberFormat="1" applyFont="1" applyFill="1" applyBorder="1" applyAlignment="1">
      <alignment vertical="top"/>
    </xf>
    <xf numFmtId="1" fontId="3" fillId="0" borderId="14" xfId="0" applyNumberFormat="1" applyFont="1" applyBorder="1" applyAlignment="1">
      <alignment vertical="top"/>
    </xf>
    <xf numFmtId="1" fontId="3" fillId="0" borderId="9" xfId="0" applyNumberFormat="1" applyFont="1" applyBorder="1" applyAlignment="1">
      <alignment vertical="top"/>
    </xf>
    <xf numFmtId="3" fontId="4" fillId="0" borderId="19" xfId="0" applyNumberFormat="1" applyFont="1" applyBorder="1" applyAlignment="1">
      <alignment vertical="top"/>
    </xf>
    <xf numFmtId="3" fontId="4" fillId="0" borderId="0" xfId="0" applyNumberFormat="1" applyFont="1" applyBorder="1" applyAlignment="1">
      <alignment vertical="top"/>
    </xf>
    <xf numFmtId="0" fontId="4" fillId="0" borderId="6" xfId="0" applyFont="1" applyFill="1" applyBorder="1" applyAlignment="1">
      <alignment horizontal="left" vertical="top"/>
    </xf>
    <xf numFmtId="3" fontId="4" fillId="0" borderId="7" xfId="0" applyNumberFormat="1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8" xfId="0" applyFont="1" applyFill="1" applyBorder="1" applyAlignment="1">
      <alignment vertical="top"/>
    </xf>
    <xf numFmtId="0" fontId="4" fillId="0" borderId="0" xfId="0" applyFont="1" applyFill="1" applyAlignment="1">
      <alignment horizontal="center" vertical="center"/>
    </xf>
    <xf numFmtId="3" fontId="4" fillId="0" borderId="14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0" fontId="4" fillId="0" borderId="23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18" xfId="0" applyFont="1" applyFill="1" applyBorder="1" applyAlignment="1">
      <alignment vertical="top"/>
    </xf>
    <xf numFmtId="3" fontId="4" fillId="0" borderId="19" xfId="0" applyNumberFormat="1" applyFont="1" applyFill="1" applyBorder="1" applyAlignment="1">
      <alignment vertical="top"/>
    </xf>
    <xf numFmtId="0" fontId="3" fillId="0" borderId="20" xfId="0" applyFont="1" applyFill="1" applyBorder="1" applyAlignment="1">
      <alignment horizontal="left" vertical="top"/>
    </xf>
    <xf numFmtId="0" fontId="4" fillId="3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right" vertical="top"/>
    </xf>
    <xf numFmtId="0" fontId="4" fillId="2" borderId="14" xfId="0" applyFont="1" applyFill="1" applyBorder="1" applyAlignment="1">
      <alignment horizontal="right" vertical="top"/>
    </xf>
    <xf numFmtId="3" fontId="3" fillId="0" borderId="7" xfId="0" applyNumberFormat="1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21" fillId="0" borderId="20" xfId="0" applyFont="1" applyBorder="1"/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18" xfId="0" applyFont="1" applyBorder="1" applyAlignment="1">
      <alignment horizontal="right"/>
    </xf>
    <xf numFmtId="0" fontId="21" fillId="0" borderId="0" xfId="0" applyFont="1" applyBorder="1"/>
    <xf numFmtId="0" fontId="21" fillId="0" borderId="23" xfId="0" applyFont="1" applyBorder="1"/>
    <xf numFmtId="0" fontId="21" fillId="0" borderId="18" xfId="0" applyFont="1" applyBorder="1"/>
    <xf numFmtId="0" fontId="21" fillId="0" borderId="5" xfId="0" applyFont="1" applyBorder="1" applyAlignment="1">
      <alignment horizontal="left"/>
    </xf>
    <xf numFmtId="0" fontId="21" fillId="0" borderId="5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right" vertical="top"/>
    </xf>
    <xf numFmtId="1" fontId="21" fillId="3" borderId="0" xfId="0" applyNumberFormat="1" applyFont="1" applyFill="1" applyBorder="1" applyAlignment="1">
      <alignment horizontal="right" vertical="top"/>
    </xf>
    <xf numFmtId="0" fontId="21" fillId="3" borderId="0" xfId="0" applyFont="1" applyFill="1" applyBorder="1" applyAlignment="1">
      <alignment horizontal="right" vertical="top"/>
    </xf>
    <xf numFmtId="0" fontId="21" fillId="0" borderId="0" xfId="0" applyFont="1" applyBorder="1" applyAlignment="1">
      <alignment horizontal="right" vertical="top"/>
    </xf>
    <xf numFmtId="1" fontId="21" fillId="0" borderId="0" xfId="0" applyNumberFormat="1" applyFont="1" applyBorder="1" applyAlignment="1">
      <alignment horizontal="right"/>
    </xf>
    <xf numFmtId="1" fontId="21" fillId="3" borderId="19" xfId="0" applyNumberFormat="1" applyFont="1" applyFill="1" applyBorder="1" applyAlignment="1">
      <alignment horizontal="right" vertical="top"/>
    </xf>
    <xf numFmtId="1" fontId="21" fillId="0" borderId="0" xfId="0" applyNumberFormat="1" applyFont="1" applyFill="1" applyBorder="1" applyAlignment="1">
      <alignment horizontal="right" vertical="top"/>
    </xf>
    <xf numFmtId="0" fontId="3" fillId="3" borderId="17" xfId="0" applyFont="1" applyFill="1" applyBorder="1" applyAlignment="1">
      <alignment horizontal="right" vertical="top"/>
    </xf>
    <xf numFmtId="0" fontId="32" fillId="0" borderId="16" xfId="0" applyFont="1" applyFill="1" applyBorder="1" applyAlignment="1">
      <alignment horizontal="right" vertical="top"/>
    </xf>
    <xf numFmtId="0" fontId="32" fillId="0" borderId="0" xfId="0" applyFont="1" applyAlignment="1">
      <alignment horizontal="center" vertical="center"/>
    </xf>
    <xf numFmtId="3" fontId="31" fillId="0" borderId="14" xfId="0" applyNumberFormat="1" applyFont="1" applyBorder="1" applyAlignment="1">
      <alignment vertical="top"/>
    </xf>
    <xf numFmtId="3" fontId="31" fillId="0" borderId="0" xfId="0" applyNumberFormat="1" applyFont="1" applyBorder="1" applyAlignment="1">
      <alignment vertical="top"/>
    </xf>
    <xf numFmtId="0" fontId="31" fillId="0" borderId="23" xfId="0" applyFont="1" applyBorder="1" applyAlignment="1">
      <alignment vertical="top"/>
    </xf>
    <xf numFmtId="0" fontId="31" fillId="0" borderId="0" xfId="0" applyFont="1" applyBorder="1" applyAlignment="1">
      <alignment vertical="top"/>
    </xf>
    <xf numFmtId="0" fontId="31" fillId="0" borderId="18" xfId="0" applyFont="1" applyBorder="1" applyAlignment="1">
      <alignment vertical="top"/>
    </xf>
    <xf numFmtId="0" fontId="31" fillId="0" borderId="0" xfId="0" applyFont="1" applyAlignment="1">
      <alignment horizontal="center" vertical="center"/>
    </xf>
    <xf numFmtId="0" fontId="25" fillId="0" borderId="13" xfId="0" applyFont="1" applyBorder="1" applyAlignment="1">
      <alignment horizontal="left" vertical="top"/>
    </xf>
    <xf numFmtId="0" fontId="25" fillId="0" borderId="13" xfId="0" applyFont="1" applyBorder="1" applyAlignment="1">
      <alignment horizontal="right" vertical="top"/>
    </xf>
    <xf numFmtId="0" fontId="31" fillId="3" borderId="10" xfId="0" applyFont="1" applyFill="1" applyBorder="1" applyAlignment="1">
      <alignment horizontal="right" vertical="top"/>
    </xf>
    <xf numFmtId="0" fontId="4" fillId="0" borderId="0" xfId="0" applyFont="1" applyAlignment="1">
      <alignment horizontal="left"/>
    </xf>
    <xf numFmtId="0" fontId="6" fillId="0" borderId="0" xfId="0" applyFont="1" applyFill="1" applyAlignment="1">
      <alignment horizontal="right"/>
    </xf>
    <xf numFmtId="0" fontId="3" fillId="0" borderId="0" xfId="0" applyFont="1" applyAlignment="1">
      <alignment horizontal="left"/>
    </xf>
    <xf numFmtId="1" fontId="4" fillId="0" borderId="0" xfId="0" applyNumberFormat="1" applyFont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33" fillId="0" borderId="0" xfId="0" applyFont="1"/>
    <xf numFmtId="0" fontId="3" fillId="0" borderId="5" xfId="0" applyFont="1" applyBorder="1" applyAlignment="1">
      <alignment vertical="top"/>
    </xf>
    <xf numFmtId="0" fontId="33" fillId="0" borderId="5" xfId="0" applyFont="1" applyBorder="1"/>
    <xf numFmtId="1" fontId="33" fillId="0" borderId="5" xfId="0" applyNumberFormat="1" applyFont="1" applyBorder="1"/>
    <xf numFmtId="1" fontId="33" fillId="0" borderId="0" xfId="0" applyNumberFormat="1" applyFont="1"/>
    <xf numFmtId="1" fontId="33" fillId="0" borderId="0" xfId="0" applyNumberFormat="1" applyFont="1" applyFill="1"/>
    <xf numFmtId="1" fontId="33" fillId="3" borderId="14" xfId="0" applyNumberFormat="1" applyFont="1" applyFill="1" applyBorder="1"/>
    <xf numFmtId="1" fontId="33" fillId="3" borderId="0" xfId="0" applyNumberFormat="1" applyFont="1" applyFill="1" applyBorder="1"/>
    <xf numFmtId="1" fontId="33" fillId="0" borderId="14" xfId="0" applyNumberFormat="1" applyFont="1" applyBorder="1"/>
    <xf numFmtId="1" fontId="33" fillId="0" borderId="0" xfId="0" applyNumberFormat="1" applyFont="1" applyBorder="1"/>
    <xf numFmtId="1" fontId="33" fillId="0" borderId="23" xfId="0" applyNumberFormat="1" applyFont="1" applyBorder="1"/>
    <xf numFmtId="0" fontId="33" fillId="0" borderId="0" xfId="0" applyFont="1" applyBorder="1"/>
    <xf numFmtId="0" fontId="33" fillId="0" borderId="18" xfId="0" applyFont="1" applyBorder="1"/>
    <xf numFmtId="1" fontId="3" fillId="0" borderId="5" xfId="0" applyNumberFormat="1" applyFont="1" applyBorder="1" applyAlignment="1">
      <alignment horizontal="right" vertical="top"/>
    </xf>
    <xf numFmtId="1" fontId="4" fillId="0" borderId="14" xfId="0" applyNumberFormat="1" applyFont="1" applyBorder="1"/>
    <xf numFmtId="0" fontId="4" fillId="3" borderId="14" xfId="0" applyFont="1" applyFill="1" applyBorder="1"/>
    <xf numFmtId="0" fontId="3" fillId="0" borderId="5" xfId="0" applyFont="1" applyBorder="1"/>
    <xf numFmtId="0" fontId="4" fillId="3" borderId="10" xfId="0" applyFont="1" applyFill="1" applyBorder="1"/>
    <xf numFmtId="0" fontId="33" fillId="0" borderId="7" xfId="0" applyFont="1" applyBorder="1"/>
    <xf numFmtId="0" fontId="4" fillId="0" borderId="2" xfId="0" applyFont="1" applyBorder="1" applyAlignment="1">
      <alignment vertical="top"/>
    </xf>
    <xf numFmtId="0" fontId="4" fillId="0" borderId="1" xfId="0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3" fontId="4" fillId="0" borderId="5" xfId="0" applyNumberFormat="1" applyFont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3" fontId="4" fillId="0" borderId="14" xfId="0" applyNumberFormat="1" applyFont="1" applyBorder="1" applyAlignment="1">
      <alignment horizontal="right" vertical="top"/>
    </xf>
    <xf numFmtId="3" fontId="4" fillId="0" borderId="9" xfId="0" applyNumberFormat="1" applyFont="1" applyBorder="1" applyAlignment="1">
      <alignment horizontal="right" vertical="top"/>
    </xf>
    <xf numFmtId="1" fontId="4" fillId="0" borderId="0" xfId="0" applyNumberFormat="1" applyFont="1" applyAlignment="1">
      <alignment vertical="top"/>
    </xf>
    <xf numFmtId="0" fontId="30" fillId="0" borderId="5" xfId="0" applyFont="1" applyBorder="1" applyAlignment="1">
      <alignment vertical="top"/>
    </xf>
    <xf numFmtId="3" fontId="30" fillId="0" borderId="5" xfId="0" applyNumberFormat="1" applyFont="1" applyBorder="1" applyAlignment="1">
      <alignment horizontal="right" vertical="top"/>
    </xf>
    <xf numFmtId="3" fontId="30" fillId="0" borderId="0" xfId="0" applyNumberFormat="1" applyFont="1" applyFill="1" applyBorder="1" applyAlignment="1">
      <alignment horizontal="right" vertical="top"/>
    </xf>
    <xf numFmtId="3" fontId="30" fillId="3" borderId="0" xfId="0" applyNumberFormat="1" applyFont="1" applyFill="1" applyBorder="1" applyAlignment="1">
      <alignment horizontal="right" vertical="top"/>
    </xf>
    <xf numFmtId="3" fontId="30" fillId="0" borderId="0" xfId="0" applyNumberFormat="1" applyFont="1" applyBorder="1" applyAlignment="1">
      <alignment horizontal="right" vertical="top"/>
    </xf>
    <xf numFmtId="3" fontId="30" fillId="0" borderId="14" xfId="0" applyNumberFormat="1" applyFont="1" applyBorder="1" applyAlignment="1">
      <alignment horizontal="right" vertical="top"/>
    </xf>
    <xf numFmtId="3" fontId="30" fillId="0" borderId="9" xfId="0" applyNumberFormat="1" applyFont="1" applyBorder="1" applyAlignment="1">
      <alignment horizontal="right" vertical="top"/>
    </xf>
    <xf numFmtId="0" fontId="30" fillId="0" borderId="0" xfId="0" applyFont="1" applyAlignment="1">
      <alignment vertical="top"/>
    </xf>
    <xf numFmtId="3" fontId="5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3" fillId="3" borderId="0" xfId="0" applyNumberFormat="1" applyFont="1" applyFill="1" applyAlignment="1">
      <alignment horizontal="right" vertical="top"/>
    </xf>
    <xf numFmtId="3" fontId="3" fillId="0" borderId="9" xfId="0" applyNumberFormat="1" applyFont="1" applyBorder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3" fontId="4" fillId="3" borderId="0" xfId="0" applyNumberFormat="1" applyFont="1" applyFill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6" fillId="0" borderId="0" xfId="0" applyNumberFormat="1" applyFont="1" applyFill="1" applyAlignment="1">
      <alignment horizontal="right" vertical="top"/>
    </xf>
    <xf numFmtId="3" fontId="30" fillId="0" borderId="0" xfId="0" applyNumberFormat="1" applyFont="1" applyFill="1" applyAlignment="1">
      <alignment horizontal="right" vertical="top"/>
    </xf>
    <xf numFmtId="3" fontId="30" fillId="3" borderId="0" xfId="0" applyNumberFormat="1" applyFont="1" applyFill="1" applyAlignment="1">
      <alignment horizontal="right" vertical="top"/>
    </xf>
    <xf numFmtId="3" fontId="30" fillId="0" borderId="0" xfId="0" applyNumberFormat="1" applyFont="1" applyAlignment="1">
      <alignment horizontal="right" vertical="top"/>
    </xf>
    <xf numFmtId="0" fontId="20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3" fontId="3" fillId="0" borderId="6" xfId="0" applyNumberFormat="1" applyFont="1" applyBorder="1" applyAlignment="1">
      <alignment horizontal="right" vertical="top"/>
    </xf>
    <xf numFmtId="3" fontId="6" fillId="0" borderId="7" xfId="0" applyNumberFormat="1" applyFont="1" applyFill="1" applyBorder="1" applyAlignment="1">
      <alignment horizontal="right" vertical="top"/>
    </xf>
    <xf numFmtId="3" fontId="4" fillId="3" borderId="7" xfId="0" applyNumberFormat="1" applyFont="1" applyFill="1" applyBorder="1" applyAlignment="1">
      <alignment horizontal="right" vertical="top"/>
    </xf>
    <xf numFmtId="3" fontId="4" fillId="0" borderId="8" xfId="0" applyNumberFormat="1" applyFont="1" applyBorder="1" applyAlignment="1">
      <alignment horizontal="right" vertical="top"/>
    </xf>
    <xf numFmtId="3" fontId="4" fillId="0" borderId="7" xfId="0" applyNumberFormat="1" applyFont="1" applyBorder="1" applyAlignment="1">
      <alignment horizontal="right" vertical="top"/>
    </xf>
    <xf numFmtId="3" fontId="4" fillId="0" borderId="15" xfId="0" applyNumberFormat="1" applyFont="1" applyBorder="1" applyAlignment="1">
      <alignment horizontal="right" vertical="top"/>
    </xf>
    <xf numFmtId="0" fontId="4" fillId="0" borderId="20" xfId="0" applyFont="1" applyBorder="1" applyAlignment="1">
      <alignment vertical="top"/>
    </xf>
    <xf numFmtId="3" fontId="4" fillId="0" borderId="20" xfId="0" applyNumberFormat="1" applyFont="1" applyBorder="1" applyAlignment="1">
      <alignment horizontal="right" vertical="top"/>
    </xf>
    <xf numFmtId="3" fontId="4" fillId="0" borderId="19" xfId="0" applyNumberFormat="1" applyFont="1" applyBorder="1" applyAlignment="1">
      <alignment horizontal="right" vertical="top"/>
    </xf>
    <xf numFmtId="3" fontId="9" fillId="0" borderId="5" xfId="0" applyNumberFormat="1" applyFont="1" applyBorder="1" applyAlignment="1">
      <alignment horizontal="right" vertical="top"/>
    </xf>
    <xf numFmtId="0" fontId="30" fillId="0" borderId="20" xfId="0" applyFont="1" applyBorder="1" applyAlignment="1">
      <alignment vertical="top"/>
    </xf>
    <xf numFmtId="3" fontId="30" fillId="0" borderId="20" xfId="0" applyNumberFormat="1" applyFont="1" applyBorder="1" applyAlignment="1">
      <alignment horizontal="right" vertical="top"/>
    </xf>
    <xf numFmtId="3" fontId="30" fillId="0" borderId="19" xfId="0" applyNumberFormat="1" applyFont="1" applyBorder="1" applyAlignment="1">
      <alignment horizontal="right" vertical="top"/>
    </xf>
    <xf numFmtId="3" fontId="3" fillId="3" borderId="0" xfId="0" applyNumberFormat="1" applyFont="1" applyFill="1" applyBorder="1" applyAlignment="1">
      <alignment horizontal="right" vertical="top"/>
    </xf>
    <xf numFmtId="0" fontId="3" fillId="0" borderId="13" xfId="0" applyFont="1" applyBorder="1" applyAlignment="1">
      <alignment horizontal="left" vertical="top"/>
    </xf>
    <xf numFmtId="3" fontId="3" fillId="0" borderId="13" xfId="0" applyNumberFormat="1" applyFont="1" applyBorder="1" applyAlignment="1">
      <alignment horizontal="right" vertical="top"/>
    </xf>
    <xf numFmtId="3" fontId="5" fillId="0" borderId="10" xfId="0" applyNumberFormat="1" applyFont="1" applyFill="1" applyBorder="1" applyAlignment="1">
      <alignment horizontal="right" vertical="top"/>
    </xf>
    <xf numFmtId="3" fontId="3" fillId="2" borderId="12" xfId="0" applyNumberFormat="1" applyFont="1" applyFill="1" applyBorder="1" applyAlignment="1">
      <alignment horizontal="right" vertical="top"/>
    </xf>
    <xf numFmtId="3" fontId="3" fillId="3" borderId="10" xfId="0" applyNumberFormat="1" applyFont="1" applyFill="1" applyBorder="1" applyAlignment="1">
      <alignment horizontal="right" vertical="top"/>
    </xf>
    <xf numFmtId="3" fontId="3" fillId="0" borderId="10" xfId="0" applyNumberFormat="1" applyFont="1" applyFill="1" applyBorder="1" applyAlignment="1">
      <alignment horizontal="right" vertical="top"/>
    </xf>
    <xf numFmtId="3" fontId="3" fillId="0" borderId="12" xfId="0" applyNumberFormat="1" applyFont="1" applyBorder="1" applyAlignment="1">
      <alignment horizontal="right" vertical="top"/>
    </xf>
    <xf numFmtId="3" fontId="3" fillId="0" borderId="10" xfId="0" applyNumberFormat="1" applyFont="1" applyBorder="1" applyAlignment="1">
      <alignment horizontal="right" vertical="top"/>
    </xf>
    <xf numFmtId="3" fontId="3" fillId="0" borderId="11" xfId="0" applyNumberFormat="1" applyFont="1" applyBorder="1" applyAlignment="1">
      <alignment horizontal="right" vertical="top"/>
    </xf>
    <xf numFmtId="0" fontId="3" fillId="0" borderId="1" xfId="0" applyFont="1" applyFill="1" applyBorder="1" applyAlignment="1">
      <alignment vertical="top"/>
    </xf>
    <xf numFmtId="3" fontId="4" fillId="0" borderId="4" xfId="0" applyNumberFormat="1" applyFont="1" applyBorder="1" applyAlignment="1">
      <alignment horizontal="right" vertical="top"/>
    </xf>
    <xf numFmtId="3" fontId="3" fillId="0" borderId="2" xfId="0" applyNumberFormat="1" applyFont="1" applyFill="1" applyBorder="1" applyAlignment="1">
      <alignment vertical="top"/>
    </xf>
    <xf numFmtId="3" fontId="3" fillId="0" borderId="2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3" fontId="3" fillId="0" borderId="3" xfId="0" applyNumberFormat="1" applyFont="1" applyBorder="1" applyAlignment="1">
      <alignment vertical="top"/>
    </xf>
    <xf numFmtId="3" fontId="4" fillId="0" borderId="2" xfId="0" applyNumberFormat="1" applyFont="1" applyBorder="1" applyAlignment="1">
      <alignment vertical="top"/>
    </xf>
    <xf numFmtId="3" fontId="4" fillId="0" borderId="3" xfId="0" applyNumberFormat="1" applyFont="1" applyBorder="1" applyAlignment="1">
      <alignment vertical="top"/>
    </xf>
    <xf numFmtId="0" fontId="3" fillId="0" borderId="7" xfId="0" applyFont="1" applyFill="1" applyBorder="1" applyAlignment="1">
      <alignment vertical="top"/>
    </xf>
    <xf numFmtId="3" fontId="4" fillId="0" borderId="7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vertical="top"/>
    </xf>
    <xf numFmtId="3" fontId="3" fillId="0" borderId="7" xfId="0" applyNumberFormat="1" applyFont="1" applyFill="1" applyBorder="1" applyAlignment="1">
      <alignment horizontal="center" vertical="top"/>
    </xf>
    <xf numFmtId="3" fontId="3" fillId="0" borderId="4" xfId="0" applyNumberFormat="1" applyFont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3" fontId="3" fillId="3" borderId="2" xfId="0" applyNumberFormat="1" applyFont="1" applyFill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3" fontId="4" fillId="0" borderId="6" xfId="0" applyNumberFormat="1" applyFont="1" applyBorder="1" applyAlignment="1">
      <alignment horizontal="right" vertical="top"/>
    </xf>
    <xf numFmtId="3" fontId="4" fillId="3" borderId="15" xfId="0" applyNumberFormat="1" applyFon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top"/>
    </xf>
    <xf numFmtId="164" fontId="4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3" fontId="3" fillId="3" borderId="14" xfId="0" applyNumberFormat="1" applyFont="1" applyFill="1" applyBorder="1" applyAlignment="1">
      <alignment horizontal="right" vertical="top"/>
    </xf>
    <xf numFmtId="3" fontId="3" fillId="0" borderId="18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3" fontId="6" fillId="0" borderId="10" xfId="0" applyNumberFormat="1" applyFont="1" applyFill="1" applyBorder="1" applyAlignment="1">
      <alignment horizontal="right" vertical="top"/>
    </xf>
    <xf numFmtId="3" fontId="4" fillId="3" borderId="10" xfId="0" applyNumberFormat="1" applyFont="1" applyFill="1" applyBorder="1" applyAlignment="1">
      <alignment horizontal="right" vertical="top"/>
    </xf>
    <xf numFmtId="3" fontId="4" fillId="3" borderId="12" xfId="0" applyNumberFormat="1" applyFont="1" applyFill="1" applyBorder="1" applyAlignment="1">
      <alignment horizontal="right" vertical="top"/>
    </xf>
    <xf numFmtId="3" fontId="4" fillId="0" borderId="11" xfId="0" applyNumberFormat="1" applyFont="1" applyFill="1" applyBorder="1" applyAlignment="1">
      <alignment horizontal="right" vertical="top"/>
    </xf>
    <xf numFmtId="3" fontId="4" fillId="0" borderId="1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vertical="top"/>
    </xf>
    <xf numFmtId="0" fontId="5" fillId="0" borderId="6" xfId="0" applyFont="1" applyBorder="1" applyAlignment="1">
      <alignment horizontal="left" vertical="top" wrapText="1"/>
    </xf>
    <xf numFmtId="3" fontId="3" fillId="0" borderId="8" xfId="0" applyNumberFormat="1" applyFont="1" applyFill="1" applyBorder="1" applyAlignment="1">
      <alignment vertical="top"/>
    </xf>
    <xf numFmtId="3" fontId="3" fillId="0" borderId="8" xfId="0" applyNumberFormat="1" applyFont="1" applyBorder="1" applyAlignment="1">
      <alignment vertical="top"/>
    </xf>
    <xf numFmtId="3" fontId="4" fillId="0" borderId="15" xfId="0" applyNumberFormat="1" applyFont="1" applyBorder="1" applyAlignment="1">
      <alignment vertical="top"/>
    </xf>
    <xf numFmtId="3" fontId="4" fillId="0" borderId="7" xfId="0" applyNumberFormat="1" applyFont="1" applyBorder="1" applyAlignment="1">
      <alignment vertical="top"/>
    </xf>
    <xf numFmtId="3" fontId="4" fillId="0" borderId="8" xfId="0" applyNumberFormat="1" applyFont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0" borderId="6" xfId="0" applyFont="1" applyBorder="1" applyAlignment="1">
      <alignment horizontal="right" vertical="top" wrapText="1"/>
    </xf>
    <xf numFmtId="9" fontId="3" fillId="0" borderId="6" xfId="0" applyNumberFormat="1" applyFont="1" applyBorder="1" applyAlignment="1">
      <alignment horizontal="right" vertical="top" wrapText="1"/>
    </xf>
    <xf numFmtId="0" fontId="3" fillId="0" borderId="6" xfId="0" applyFont="1" applyFill="1" applyBorder="1" applyAlignment="1">
      <alignment horizontal="right" vertical="top" wrapText="1"/>
    </xf>
    <xf numFmtId="3" fontId="3" fillId="0" borderId="20" xfId="0" applyNumberFormat="1" applyFont="1" applyBorder="1" applyAlignment="1">
      <alignment horizontal="right" vertical="top"/>
    </xf>
    <xf numFmtId="3" fontId="6" fillId="4" borderId="0" xfId="0" applyNumberFormat="1" applyFont="1" applyFill="1" applyBorder="1" applyAlignment="1">
      <alignment horizontal="right" vertical="top"/>
    </xf>
    <xf numFmtId="3" fontId="4" fillId="0" borderId="18" xfId="0" applyNumberFormat="1" applyFont="1" applyFill="1" applyBorder="1" applyAlignment="1">
      <alignment vertical="top"/>
    </xf>
    <xf numFmtId="3" fontId="4" fillId="0" borderId="0" xfId="0" applyNumberFormat="1" applyFont="1" applyFill="1" applyAlignment="1">
      <alignment vertical="top"/>
    </xf>
    <xf numFmtId="3" fontId="4" fillId="0" borderId="18" xfId="0" applyNumberFormat="1" applyFont="1" applyBorder="1" applyAlignment="1">
      <alignment vertical="top"/>
    </xf>
    <xf numFmtId="1" fontId="4" fillId="0" borderId="0" xfId="0" applyNumberFormat="1" applyFont="1" applyFill="1" applyBorder="1" applyAlignment="1">
      <alignment vertical="top"/>
    </xf>
    <xf numFmtId="9" fontId="4" fillId="0" borderId="20" xfId="0" applyNumberFormat="1" applyFont="1" applyFill="1" applyBorder="1" applyAlignment="1">
      <alignment horizontal="right" vertical="top"/>
    </xf>
    <xf numFmtId="3" fontId="4" fillId="4" borderId="18" xfId="0" applyNumberFormat="1" applyFont="1" applyFill="1" applyBorder="1" applyAlignment="1">
      <alignment vertical="top"/>
    </xf>
    <xf numFmtId="3" fontId="4" fillId="5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Alignment="1">
      <alignment vertical="top"/>
    </xf>
    <xf numFmtId="3" fontId="6" fillId="5" borderId="0" xfId="0" applyNumberFormat="1" applyFont="1" applyFill="1" applyAlignment="1">
      <alignment vertical="top"/>
    </xf>
    <xf numFmtId="3" fontId="4" fillId="5" borderId="0" xfId="0" applyNumberFormat="1" applyFont="1" applyFill="1" applyAlignment="1">
      <alignment vertical="top"/>
    </xf>
    <xf numFmtId="3" fontId="3" fillId="0" borderId="18" xfId="0" applyNumberFormat="1" applyFont="1" applyFill="1" applyBorder="1" applyAlignment="1">
      <alignment vertical="top"/>
    </xf>
    <xf numFmtId="1" fontId="3" fillId="0" borderId="0" xfId="0" applyNumberFormat="1" applyFont="1" applyFill="1" applyBorder="1" applyAlignment="1">
      <alignment vertical="top"/>
    </xf>
    <xf numFmtId="3" fontId="3" fillId="0" borderId="20" xfId="0" applyNumberFormat="1" applyFont="1" applyFill="1" applyBorder="1" applyAlignment="1">
      <alignment horizontal="right" vertical="top"/>
    </xf>
    <xf numFmtId="3" fontId="4" fillId="4" borderId="0" xfId="0" applyNumberFormat="1" applyFont="1" applyFill="1" applyAlignment="1">
      <alignment vertical="top"/>
    </xf>
    <xf numFmtId="3" fontId="4" fillId="0" borderId="0" xfId="0" applyNumberFormat="1" applyFont="1" applyAlignment="1">
      <alignment vertical="top"/>
    </xf>
    <xf numFmtId="3" fontId="3" fillId="0" borderId="0" xfId="0" applyNumberFormat="1" applyFont="1" applyAlignment="1">
      <alignment vertical="top"/>
    </xf>
    <xf numFmtId="0" fontId="4" fillId="0" borderId="13" xfId="0" applyFont="1" applyBorder="1" applyAlignment="1">
      <alignment vertical="top"/>
    </xf>
    <xf numFmtId="9" fontId="4" fillId="0" borderId="5" xfId="0" applyNumberFormat="1" applyFont="1" applyFill="1" applyBorder="1" applyAlignment="1">
      <alignment horizontal="right" vertical="top"/>
    </xf>
    <xf numFmtId="1" fontId="4" fillId="0" borderId="7" xfId="0" applyNumberFormat="1" applyFont="1" applyBorder="1" applyAlignment="1">
      <alignment vertical="top" wrapText="1"/>
    </xf>
    <xf numFmtId="3" fontId="3" fillId="0" borderId="18" xfId="0" applyNumberFormat="1" applyFont="1" applyBorder="1" applyAlignment="1">
      <alignment vertical="top"/>
    </xf>
    <xf numFmtId="3" fontId="4" fillId="4" borderId="0" xfId="0" applyNumberFormat="1" applyFont="1" applyFill="1" applyBorder="1" applyAlignment="1">
      <alignment vertical="top"/>
    </xf>
    <xf numFmtId="3" fontId="4" fillId="5" borderId="19" xfId="0" applyNumberFormat="1" applyFont="1" applyFill="1" applyBorder="1" applyAlignment="1">
      <alignment vertical="top"/>
    </xf>
    <xf numFmtId="1" fontId="4" fillId="0" borderId="0" xfId="0" applyNumberFormat="1" applyFont="1" applyBorder="1" applyAlignment="1">
      <alignment vertical="top" wrapText="1"/>
    </xf>
    <xf numFmtId="3" fontId="4" fillId="5" borderId="0" xfId="0" applyNumberFormat="1" applyFont="1" applyFill="1" applyBorder="1" applyAlignment="1">
      <alignment vertical="top"/>
    </xf>
    <xf numFmtId="3" fontId="3" fillId="0" borderId="10" xfId="0" applyNumberFormat="1" applyFont="1" applyFill="1" applyBorder="1" applyAlignment="1">
      <alignment vertical="top"/>
    </xf>
    <xf numFmtId="3" fontId="3" fillId="0" borderId="11" xfId="0" applyNumberFormat="1" applyFont="1" applyFill="1" applyBorder="1" applyAlignment="1">
      <alignment vertical="top"/>
    </xf>
    <xf numFmtId="3" fontId="3" fillId="0" borderId="11" xfId="0" applyNumberFormat="1" applyFont="1" applyBorder="1" applyAlignment="1">
      <alignment vertical="top"/>
    </xf>
    <xf numFmtId="3" fontId="4" fillId="0" borderId="10" xfId="0" applyNumberFormat="1" applyFont="1" applyFill="1" applyBorder="1" applyAlignment="1">
      <alignment vertical="top"/>
    </xf>
    <xf numFmtId="3" fontId="4" fillId="4" borderId="10" xfId="0" applyNumberFormat="1" applyFont="1" applyFill="1" applyBorder="1" applyAlignment="1">
      <alignment vertical="top"/>
    </xf>
    <xf numFmtId="3" fontId="4" fillId="5" borderId="12" xfId="0" applyNumberFormat="1" applyFont="1" applyFill="1" applyBorder="1" applyAlignment="1">
      <alignment vertical="top"/>
    </xf>
    <xf numFmtId="3" fontId="4" fillId="5" borderId="10" xfId="0" applyNumberFormat="1" applyFont="1" applyFill="1" applyBorder="1" applyAlignment="1">
      <alignment vertical="top"/>
    </xf>
    <xf numFmtId="3" fontId="4" fillId="5" borderId="11" xfId="0" applyNumberFormat="1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horizontal="right" vertical="top"/>
    </xf>
    <xf numFmtId="0" fontId="3" fillId="0" borderId="23" xfId="0" applyFont="1" applyFill="1" applyBorder="1"/>
    <xf numFmtId="0" fontId="3" fillId="0" borderId="23" xfId="0" applyFont="1" applyFill="1" applyBorder="1" applyAlignment="1">
      <alignment horizontal="right" vertical="top"/>
    </xf>
    <xf numFmtId="1" fontId="4" fillId="0" borderId="20" xfId="0" applyNumberFormat="1" applyFont="1" applyFill="1" applyBorder="1" applyAlignment="1">
      <alignment horizontal="left" vertical="top"/>
    </xf>
    <xf numFmtId="0" fontId="21" fillId="0" borderId="20" xfId="0" applyFont="1" applyFill="1" applyBorder="1" applyAlignment="1">
      <alignment horizontal="left" vertical="top"/>
    </xf>
    <xf numFmtId="1" fontId="4" fillId="0" borderId="23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9" fillId="0" borderId="4" xfId="0" applyNumberFormat="1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3" fontId="34" fillId="0" borderId="4" xfId="0" applyNumberFormat="1" applyFont="1" applyBorder="1" applyAlignment="1">
      <alignment horizontal="right" vertical="top"/>
    </xf>
    <xf numFmtId="9" fontId="4" fillId="0" borderId="3" xfId="0" applyNumberFormat="1" applyFont="1" applyBorder="1" applyAlignment="1">
      <alignment vertical="top"/>
    </xf>
    <xf numFmtId="3" fontId="4" fillId="0" borderId="6" xfId="0" applyNumberFormat="1" applyFont="1" applyBorder="1" applyAlignment="1">
      <alignment vertical="top"/>
    </xf>
    <xf numFmtId="0" fontId="4" fillId="0" borderId="4" xfId="0" quotePrefix="1" applyFont="1" applyBorder="1" applyAlignment="1">
      <alignment vertical="top"/>
    </xf>
    <xf numFmtId="0" fontId="34" fillId="3" borderId="0" xfId="0" applyFont="1" applyFill="1" applyAlignment="1">
      <alignment horizontal="right" vertical="top"/>
    </xf>
    <xf numFmtId="0" fontId="11" fillId="0" borderId="6" xfId="0" applyFont="1" applyFill="1" applyBorder="1" applyAlignment="1">
      <alignment horizontal="left" vertical="top"/>
    </xf>
    <xf numFmtId="0" fontId="11" fillId="3" borderId="15" xfId="0" applyFont="1" applyFill="1" applyBorder="1" applyAlignment="1">
      <alignment horizontal="right" vertical="top"/>
    </xf>
    <xf numFmtId="0" fontId="13" fillId="0" borderId="7" xfId="0" applyFont="1" applyFill="1" applyBorder="1" applyAlignment="1">
      <alignment horizontal="right" vertical="top"/>
    </xf>
    <xf numFmtId="0" fontId="13" fillId="0" borderId="8" xfId="0" applyFont="1" applyFill="1" applyBorder="1" applyAlignment="1">
      <alignment horizontal="right" vertical="top"/>
    </xf>
    <xf numFmtId="3" fontId="13" fillId="0" borderId="15" xfId="0" applyNumberFormat="1" applyFont="1" applyFill="1" applyBorder="1" applyAlignment="1">
      <alignment vertical="top"/>
    </xf>
    <xf numFmtId="3" fontId="13" fillId="0" borderId="7" xfId="0" applyNumberFormat="1" applyFont="1" applyFill="1" applyBorder="1" applyAlignment="1">
      <alignment vertical="top"/>
    </xf>
    <xf numFmtId="0" fontId="13" fillId="0" borderId="22" xfId="0" applyFont="1" applyFill="1" applyBorder="1" applyAlignment="1">
      <alignment vertical="top"/>
    </xf>
    <xf numFmtId="3" fontId="4" fillId="0" borderId="14" xfId="0" applyNumberFormat="1" applyFont="1" applyBorder="1" applyAlignment="1">
      <alignment vertical="top"/>
    </xf>
    <xf numFmtId="0" fontId="4" fillId="0" borderId="22" xfId="0" applyFont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3" fillId="0" borderId="8" xfId="0" applyFont="1" applyFill="1" applyBorder="1" applyAlignment="1">
      <alignment horizontal="right" vertical="top"/>
    </xf>
    <xf numFmtId="3" fontId="4" fillId="0" borderId="15" xfId="0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vertical="top"/>
    </xf>
    <xf numFmtId="0" fontId="11" fillId="0" borderId="6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/>
    </xf>
    <xf numFmtId="3" fontId="4" fillId="0" borderId="4" xfId="0" applyNumberFormat="1" applyFont="1" applyBorder="1" applyAlignment="1">
      <alignment vertical="top"/>
    </xf>
    <xf numFmtId="3" fontId="36" fillId="0" borderId="4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left" vertical="top"/>
    </xf>
    <xf numFmtId="3" fontId="4" fillId="0" borderId="20" xfId="0" applyNumberFormat="1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0" fontId="21" fillId="0" borderId="5" xfId="0" applyFont="1" applyFill="1" applyBorder="1" applyAlignment="1">
      <alignment horizontal="left" vertical="top"/>
    </xf>
    <xf numFmtId="1" fontId="4" fillId="0" borderId="2" xfId="0" applyNumberFormat="1" applyFont="1" applyBorder="1" applyAlignment="1">
      <alignment horizontal="left" vertical="top"/>
    </xf>
    <xf numFmtId="0" fontId="4" fillId="7" borderId="5" xfId="0" applyFont="1" applyFill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25" fillId="0" borderId="8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21" fillId="0" borderId="1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29" fillId="0" borderId="14" xfId="0" applyFont="1" applyBorder="1" applyAlignment="1">
      <alignment vertical="center"/>
    </xf>
    <xf numFmtId="1" fontId="4" fillId="0" borderId="5" xfId="0" applyNumberFormat="1" applyFont="1" applyBorder="1"/>
    <xf numFmtId="0" fontId="4" fillId="6" borderId="5" xfId="0" applyFont="1" applyFill="1" applyBorder="1" applyAlignment="1">
      <alignment horizontal="left" vertical="top"/>
    </xf>
    <xf numFmtId="0" fontId="31" fillId="0" borderId="14" xfId="0" applyFont="1" applyBorder="1" applyAlignment="1">
      <alignment horizontal="left" vertical="top"/>
    </xf>
    <xf numFmtId="0" fontId="32" fillId="0" borderId="14" xfId="0" applyFont="1" applyBorder="1" applyAlignment="1">
      <alignment horizontal="left" vertical="top"/>
    </xf>
    <xf numFmtId="0" fontId="25" fillId="0" borderId="18" xfId="0" applyFont="1" applyFill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/>
    </xf>
    <xf numFmtId="0" fontId="3" fillId="0" borderId="18" xfId="0" applyFont="1" applyFill="1" applyBorder="1" applyAlignment="1">
      <alignment horizontal="left" vertical="top" wrapText="1"/>
    </xf>
    <xf numFmtId="0" fontId="32" fillId="0" borderId="13" xfId="0" applyFont="1" applyBorder="1" applyAlignment="1">
      <alignment horizontal="left" vertical="top"/>
    </xf>
    <xf numFmtId="0" fontId="18" fillId="6" borderId="5" xfId="0" applyFont="1" applyFill="1" applyBorder="1" applyAlignment="1">
      <alignment horizontal="left" vertical="top"/>
    </xf>
    <xf numFmtId="0" fontId="4" fillId="6" borderId="5" xfId="0" applyFont="1" applyFill="1" applyBorder="1" applyAlignment="1">
      <alignment vertical="top"/>
    </xf>
    <xf numFmtId="0" fontId="3" fillId="0" borderId="15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2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top"/>
    </xf>
    <xf numFmtId="0" fontId="15" fillId="0" borderId="18" xfId="0" applyFont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horizontal="left" vertical="top" wrapText="1"/>
    </xf>
    <xf numFmtId="0" fontId="4" fillId="7" borderId="6" xfId="0" applyFont="1" applyFill="1" applyBorder="1" applyAlignment="1">
      <alignment horizontal="left" vertical="top"/>
    </xf>
    <xf numFmtId="0" fontId="20" fillId="3" borderId="19" xfId="0" applyFont="1" applyFill="1" applyBorder="1" applyAlignment="1">
      <alignment vertical="top"/>
    </xf>
    <xf numFmtId="0" fontId="4" fillId="3" borderId="19" xfId="0" applyFont="1" applyFill="1" applyBorder="1" applyAlignment="1">
      <alignment vertical="top"/>
    </xf>
    <xf numFmtId="0" fontId="4" fillId="3" borderId="12" xfId="0" applyFont="1" applyFill="1" applyBorder="1" applyAlignment="1">
      <alignment vertical="top"/>
    </xf>
    <xf numFmtId="165" fontId="4" fillId="0" borderId="0" xfId="0" applyNumberFormat="1" applyFont="1" applyAlignment="1">
      <alignment vertical="top"/>
    </xf>
    <xf numFmtId="0" fontId="3" fillId="0" borderId="6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1" fontId="3" fillId="0" borderId="1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vertical="top"/>
    </xf>
    <xf numFmtId="0" fontId="4" fillId="0" borderId="9" xfId="0" applyFont="1" applyBorder="1" applyAlignment="1">
      <alignment horizontal="left" vertical="top"/>
    </xf>
    <xf numFmtId="0" fontId="4" fillId="6" borderId="5" xfId="0" applyFont="1" applyFill="1" applyBorder="1"/>
    <xf numFmtId="1" fontId="4" fillId="0" borderId="20" xfId="0" applyNumberFormat="1" applyFont="1" applyBorder="1" applyAlignment="1">
      <alignment horizontal="left" vertical="top"/>
    </xf>
    <xf numFmtId="1" fontId="4" fillId="0" borderId="19" xfId="0" applyNumberFormat="1" applyFont="1" applyFill="1" applyBorder="1" applyAlignment="1">
      <alignment horizontal="right" vertical="top"/>
    </xf>
    <xf numFmtId="3" fontId="30" fillId="0" borderId="0" xfId="0" applyNumberFormat="1" applyFont="1" applyAlignment="1">
      <alignment vertical="top"/>
    </xf>
    <xf numFmtId="0" fontId="4" fillId="8" borderId="5" xfId="0" applyFont="1" applyFill="1" applyBorder="1" applyAlignment="1">
      <alignment horizontal="left" vertical="top"/>
    </xf>
    <xf numFmtId="0" fontId="2" fillId="0" borderId="0" xfId="0" applyFont="1"/>
    <xf numFmtId="0" fontId="4" fillId="0" borderId="20" xfId="0" applyFont="1" applyBorder="1"/>
    <xf numFmtId="0" fontId="3" fillId="0" borderId="9" xfId="0" applyFont="1" applyBorder="1"/>
    <xf numFmtId="0" fontId="4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1" fontId="4" fillId="3" borderId="26" xfId="0" applyNumberFormat="1" applyFont="1" applyFill="1" applyBorder="1" applyAlignment="1">
      <alignment horizontal="right" vertical="top"/>
    </xf>
    <xf numFmtId="1" fontId="4" fillId="0" borderId="10" xfId="0" applyNumberFormat="1" applyFont="1" applyBorder="1" applyAlignment="1">
      <alignment vertical="top"/>
    </xf>
    <xf numFmtId="1" fontId="4" fillId="0" borderId="24" xfId="0" applyNumberFormat="1" applyFont="1" applyBorder="1" applyAlignment="1">
      <alignment vertical="top"/>
    </xf>
    <xf numFmtId="1" fontId="4" fillId="0" borderId="11" xfId="0" applyNumberFormat="1" applyFont="1" applyBorder="1" applyAlignment="1">
      <alignment vertical="top"/>
    </xf>
    <xf numFmtId="1" fontId="16" fillId="0" borderId="0" xfId="0" applyNumberFormat="1" applyFont="1" applyBorder="1" applyAlignment="1">
      <alignment vertical="top"/>
    </xf>
    <xf numFmtId="0" fontId="37" fillId="0" borderId="0" xfId="0" applyFont="1"/>
    <xf numFmtId="0" fontId="4" fillId="0" borderId="12" xfId="0" applyFont="1" applyBorder="1"/>
    <xf numFmtId="0" fontId="12" fillId="3" borderId="7" xfId="0" applyFont="1" applyFill="1" applyBorder="1" applyAlignment="1">
      <alignment horizontal="right" vertical="top"/>
    </xf>
    <xf numFmtId="0" fontId="4" fillId="0" borderId="9" xfId="0" applyFont="1" applyFill="1" applyBorder="1"/>
    <xf numFmtId="0" fontId="4" fillId="0" borderId="18" xfId="0" applyFont="1" applyFill="1" applyBorder="1"/>
    <xf numFmtId="0" fontId="4" fillId="0" borderId="11" xfId="0" applyFont="1" applyFill="1" applyBorder="1" applyAlignment="1">
      <alignment horizontal="right" vertical="top"/>
    </xf>
    <xf numFmtId="3" fontId="8" fillId="3" borderId="18" xfId="0" applyNumberFormat="1" applyFont="1" applyFill="1" applyBorder="1" applyAlignment="1">
      <alignment horizontal="right" vertical="top"/>
    </xf>
    <xf numFmtId="1" fontId="4" fillId="3" borderId="9" xfId="0" applyNumberFormat="1" applyFont="1" applyFill="1" applyBorder="1" applyAlignment="1">
      <alignment horizontal="right" vertical="top"/>
    </xf>
    <xf numFmtId="0" fontId="20" fillId="3" borderId="18" xfId="0" applyFont="1" applyFill="1" applyBorder="1" applyAlignment="1">
      <alignment horizontal="right" vertical="top"/>
    </xf>
    <xf numFmtId="0" fontId="21" fillId="3" borderId="18" xfId="0" applyFont="1" applyFill="1" applyBorder="1" applyAlignment="1">
      <alignment horizontal="right" vertical="top"/>
    </xf>
    <xf numFmtId="0" fontId="25" fillId="3" borderId="11" xfId="0" applyFont="1" applyFill="1" applyBorder="1" applyAlignment="1">
      <alignment horizontal="right" vertical="top"/>
    </xf>
    <xf numFmtId="1" fontId="4" fillId="3" borderId="11" xfId="0" applyNumberFormat="1" applyFont="1" applyFill="1" applyBorder="1" applyAlignment="1">
      <alignment horizontal="right" vertical="top"/>
    </xf>
    <xf numFmtId="0" fontId="20" fillId="0" borderId="0" xfId="0" applyFont="1" applyFill="1" applyAlignment="1">
      <alignment horizontal="right" vertical="top"/>
    </xf>
    <xf numFmtId="0" fontId="3" fillId="0" borderId="0" xfId="0" applyFont="1" applyFill="1" applyAlignment="1">
      <alignment vertical="top"/>
    </xf>
    <xf numFmtId="0" fontId="21" fillId="0" borderId="0" xfId="0" applyFont="1" applyFill="1" applyAlignment="1">
      <alignment horizontal="right" vertical="top"/>
    </xf>
    <xf numFmtId="0" fontId="11" fillId="3" borderId="8" xfId="0" applyFont="1" applyFill="1" applyBorder="1" applyAlignment="1">
      <alignment horizontal="right" vertical="top"/>
    </xf>
    <xf numFmtId="0" fontId="19" fillId="3" borderId="9" xfId="0" applyFont="1" applyFill="1" applyBorder="1" applyAlignment="1">
      <alignment horizontal="right" vertical="top"/>
    </xf>
    <xf numFmtId="0" fontId="19" fillId="3" borderId="18" xfId="0" applyFont="1" applyFill="1" applyBorder="1" applyAlignment="1">
      <alignment horizontal="right" vertical="top"/>
    </xf>
    <xf numFmtId="0" fontId="12" fillId="0" borderId="8" xfId="0" applyFont="1" applyFill="1" applyBorder="1" applyAlignment="1">
      <alignment horizontal="right" vertical="top"/>
    </xf>
    <xf numFmtId="0" fontId="20" fillId="0" borderId="8" xfId="0" applyFont="1" applyFill="1" applyBorder="1" applyAlignment="1">
      <alignment vertical="top"/>
    </xf>
    <xf numFmtId="0" fontId="20" fillId="0" borderId="18" xfId="0" applyFont="1" applyFill="1" applyBorder="1" applyAlignment="1">
      <alignment vertical="top"/>
    </xf>
    <xf numFmtId="1" fontId="4" fillId="0" borderId="8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vertical="center"/>
    </xf>
    <xf numFmtId="1" fontId="10" fillId="3" borderId="9" xfId="0" applyNumberFormat="1" applyFont="1" applyFill="1" applyBorder="1" applyAlignment="1">
      <alignment horizontal="right" vertical="top"/>
    </xf>
    <xf numFmtId="1" fontId="9" fillId="3" borderId="9" xfId="0" applyNumberFormat="1" applyFont="1" applyFill="1" applyBorder="1" applyAlignment="1">
      <alignment horizontal="right" vertical="top"/>
    </xf>
    <xf numFmtId="0" fontId="6" fillId="3" borderId="8" xfId="0" applyFont="1" applyFill="1" applyBorder="1" applyAlignment="1">
      <alignment horizontal="right" vertical="top"/>
    </xf>
    <xf numFmtId="0" fontId="25" fillId="3" borderId="18" xfId="0" applyFont="1" applyFill="1" applyBorder="1" applyAlignment="1">
      <alignment horizontal="right" vertical="top"/>
    </xf>
    <xf numFmtId="0" fontId="9" fillId="3" borderId="18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1" fontId="4" fillId="0" borderId="9" xfId="0" applyNumberFormat="1" applyFont="1" applyFill="1" applyBorder="1" applyAlignment="1">
      <alignment horizontal="right" vertical="top"/>
    </xf>
    <xf numFmtId="0" fontId="3" fillId="0" borderId="0" xfId="0" applyFont="1" applyFill="1"/>
    <xf numFmtId="0" fontId="9" fillId="0" borderId="0" xfId="0" applyFont="1" applyFill="1" applyBorder="1" applyAlignment="1">
      <alignment horizontal="right" vertical="top"/>
    </xf>
    <xf numFmtId="1" fontId="10" fillId="0" borderId="18" xfId="0" applyNumberFormat="1" applyFont="1" applyFill="1" applyBorder="1" applyAlignment="1">
      <alignment horizontal="right" vertical="top"/>
    </xf>
    <xf numFmtId="1" fontId="8" fillId="3" borderId="18" xfId="0" applyNumberFormat="1" applyFont="1" applyFill="1" applyBorder="1" applyAlignment="1">
      <alignment vertical="top"/>
    </xf>
    <xf numFmtId="1" fontId="9" fillId="3" borderId="9" xfId="0" applyNumberFormat="1" applyFont="1" applyFill="1" applyBorder="1" applyAlignment="1">
      <alignment vertical="top"/>
    </xf>
    <xf numFmtId="1" fontId="21" fillId="3" borderId="18" xfId="0" applyNumberFormat="1" applyFont="1" applyFill="1" applyBorder="1" applyAlignment="1">
      <alignment horizontal="right" vertical="top"/>
    </xf>
    <xf numFmtId="0" fontId="11" fillId="0" borderId="7" xfId="0" applyFont="1" applyFill="1" applyBorder="1" applyAlignment="1">
      <alignment horizontal="right" vertical="top"/>
    </xf>
    <xf numFmtId="0" fontId="4" fillId="0" borderId="18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right" vertical="top"/>
    </xf>
    <xf numFmtId="0" fontId="3" fillId="3" borderId="19" xfId="0" applyFont="1" applyFill="1" applyBorder="1"/>
    <xf numFmtId="0" fontId="6" fillId="0" borderId="9" xfId="0" applyFont="1" applyFill="1" applyBorder="1" applyAlignment="1">
      <alignment vertical="top"/>
    </xf>
    <xf numFmtId="0" fontId="5" fillId="0" borderId="3" xfId="0" applyFont="1" applyFill="1" applyBorder="1" applyAlignment="1">
      <alignment horizontal="right" vertical="top"/>
    </xf>
    <xf numFmtId="0" fontId="6" fillId="0" borderId="18" xfId="0" applyFont="1" applyFill="1" applyBorder="1" applyAlignment="1">
      <alignment vertical="top"/>
    </xf>
    <xf numFmtId="0" fontId="5" fillId="0" borderId="18" xfId="0" applyFont="1" applyFill="1" applyBorder="1" applyAlignment="1">
      <alignment horizontal="right" vertical="top"/>
    </xf>
    <xf numFmtId="0" fontId="6" fillId="0" borderId="18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right" vertical="top"/>
    </xf>
    <xf numFmtId="3" fontId="4" fillId="0" borderId="27" xfId="0" applyNumberFormat="1" applyFont="1" applyFill="1" applyBorder="1" applyAlignment="1">
      <alignment vertical="top"/>
    </xf>
    <xf numFmtId="0" fontId="4" fillId="0" borderId="28" xfId="0" applyFont="1" applyFill="1" applyBorder="1" applyAlignment="1">
      <alignment vertical="top"/>
    </xf>
    <xf numFmtId="3" fontId="6" fillId="4" borderId="18" xfId="0" applyNumberFormat="1" applyFont="1" applyFill="1" applyBorder="1" applyAlignment="1">
      <alignment horizontal="right" vertical="top"/>
    </xf>
    <xf numFmtId="3" fontId="6" fillId="4" borderId="18" xfId="0" applyNumberFormat="1" applyFont="1" applyFill="1" applyBorder="1" applyAlignment="1">
      <alignment vertical="top"/>
    </xf>
    <xf numFmtId="3" fontId="6" fillId="5" borderId="18" xfId="0" applyNumberFormat="1" applyFont="1" applyFill="1" applyBorder="1" applyAlignment="1">
      <alignment vertical="top"/>
    </xf>
    <xf numFmtId="0" fontId="4" fillId="3" borderId="20" xfId="0" applyFont="1" applyFill="1" applyBorder="1" applyAlignment="1">
      <alignment vertical="top"/>
    </xf>
    <xf numFmtId="3" fontId="3" fillId="3" borderId="20" xfId="0" applyNumberFormat="1" applyFont="1" applyFill="1" applyBorder="1" applyAlignment="1">
      <alignment horizontal="right" vertical="top"/>
    </xf>
    <xf numFmtId="3" fontId="3" fillId="3" borderId="0" xfId="0" applyNumberFormat="1" applyFont="1" applyFill="1" applyAlignment="1">
      <alignment vertical="top"/>
    </xf>
    <xf numFmtId="3" fontId="3" fillId="3" borderId="18" xfId="0" applyNumberFormat="1" applyFont="1" applyFill="1" applyBorder="1" applyAlignment="1">
      <alignment vertical="top"/>
    </xf>
    <xf numFmtId="3" fontId="4" fillId="3" borderId="0" xfId="0" applyNumberFormat="1" applyFont="1" applyFill="1" applyAlignment="1">
      <alignment vertical="top"/>
    </xf>
    <xf numFmtId="3" fontId="4" fillId="3" borderId="18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3" fontId="4" fillId="3" borderId="19" xfId="0" applyNumberFormat="1" applyFont="1" applyFill="1" applyBorder="1" applyAlignment="1">
      <alignment vertical="top"/>
    </xf>
    <xf numFmtId="3" fontId="4" fillId="3" borderId="0" xfId="0" applyNumberFormat="1" applyFont="1" applyFill="1" applyBorder="1" applyAlignment="1">
      <alignment vertical="top"/>
    </xf>
    <xf numFmtId="2" fontId="4" fillId="0" borderId="29" xfId="0" applyNumberFormat="1" applyFont="1" applyFill="1" applyBorder="1" applyAlignment="1">
      <alignment vertical="top"/>
    </xf>
    <xf numFmtId="3" fontId="4" fillId="0" borderId="29" xfId="0" applyNumberFormat="1" applyFont="1" applyFill="1" applyBorder="1" applyAlignment="1">
      <alignment horizontal="right" vertical="top"/>
    </xf>
    <xf numFmtId="9" fontId="4" fillId="0" borderId="29" xfId="0" applyNumberFormat="1" applyFont="1" applyFill="1" applyBorder="1" applyAlignment="1">
      <alignment horizontal="right" vertical="top"/>
    </xf>
    <xf numFmtId="3" fontId="4" fillId="3" borderId="20" xfId="0" applyNumberFormat="1" applyFont="1" applyFill="1" applyBorder="1" applyAlignment="1">
      <alignment horizontal="right" vertical="top"/>
    </xf>
    <xf numFmtId="9" fontId="4" fillId="3" borderId="20" xfId="0" applyNumberFormat="1" applyFont="1" applyFill="1" applyBorder="1" applyAlignment="1">
      <alignment horizontal="right" vertical="top"/>
    </xf>
    <xf numFmtId="3" fontId="3" fillId="3" borderId="3" xfId="0" applyNumberFormat="1" applyFont="1" applyFill="1" applyBorder="1" applyAlignment="1">
      <alignment horizontal="right" vertical="top"/>
    </xf>
    <xf numFmtId="3" fontId="4" fillId="3" borderId="8" xfId="0" applyNumberFormat="1" applyFont="1" applyFill="1" applyBorder="1" applyAlignment="1">
      <alignment horizontal="right" vertical="top"/>
    </xf>
    <xf numFmtId="3" fontId="3" fillId="3" borderId="18" xfId="0" applyNumberFormat="1" applyFont="1" applyFill="1" applyBorder="1" applyAlignment="1">
      <alignment horizontal="right" vertical="top"/>
    </xf>
    <xf numFmtId="3" fontId="4" fillId="3" borderId="11" xfId="0" applyNumberFormat="1" applyFont="1" applyFill="1" applyBorder="1" applyAlignment="1">
      <alignment horizontal="right" vertical="top"/>
    </xf>
    <xf numFmtId="3" fontId="4" fillId="3" borderId="18" xfId="0" applyNumberFormat="1" applyFont="1" applyFill="1" applyBorder="1" applyAlignment="1">
      <alignment horizontal="right" vertical="top"/>
    </xf>
    <xf numFmtId="3" fontId="30" fillId="3" borderId="18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4" fillId="3" borderId="9" xfId="0" applyNumberFormat="1" applyFont="1" applyFill="1" applyBorder="1" applyAlignment="1">
      <alignment horizontal="right" vertical="top"/>
    </xf>
    <xf numFmtId="3" fontId="3" fillId="3" borderId="11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vertical="center"/>
    </xf>
    <xf numFmtId="3" fontId="4" fillId="0" borderId="18" xfId="0" applyNumberFormat="1" applyFont="1" applyFill="1" applyBorder="1" applyAlignment="1">
      <alignment horizontal="right" vertical="top"/>
    </xf>
    <xf numFmtId="3" fontId="30" fillId="0" borderId="18" xfId="0" applyNumberFormat="1" applyFont="1" applyFill="1" applyBorder="1" applyAlignment="1">
      <alignment horizontal="right" vertical="top"/>
    </xf>
    <xf numFmtId="3" fontId="4" fillId="0" borderId="9" xfId="0" applyNumberFormat="1" applyFont="1" applyFill="1" applyBorder="1" applyAlignment="1">
      <alignment horizontal="right" vertical="top"/>
    </xf>
    <xf numFmtId="3" fontId="6" fillId="0" borderId="18" xfId="0" applyNumberFormat="1" applyFont="1" applyFill="1" applyBorder="1" applyAlignment="1">
      <alignment horizontal="right" vertical="top"/>
    </xf>
    <xf numFmtId="3" fontId="5" fillId="0" borderId="9" xfId="0" applyNumberFormat="1" applyFont="1" applyFill="1" applyBorder="1" applyAlignment="1">
      <alignment horizontal="right" vertical="top"/>
    </xf>
    <xf numFmtId="3" fontId="5" fillId="0" borderId="18" xfId="0" applyNumberFormat="1" applyFont="1" applyFill="1" applyBorder="1" applyAlignment="1">
      <alignment horizontal="right" vertical="top"/>
    </xf>
    <xf numFmtId="3" fontId="6" fillId="0" borderId="8" xfId="0" applyNumberFormat="1" applyFont="1" applyFill="1" applyBorder="1" applyAlignment="1">
      <alignment horizontal="right" vertical="top"/>
    </xf>
    <xf numFmtId="3" fontId="3" fillId="3" borderId="2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top"/>
    </xf>
    <xf numFmtId="3" fontId="3" fillId="3" borderId="1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top"/>
    </xf>
    <xf numFmtId="0" fontId="4" fillId="0" borderId="13" xfId="0" applyFont="1" applyFill="1" applyBorder="1" applyAlignment="1">
      <alignment horizontal="left" vertical="top"/>
    </xf>
    <xf numFmtId="1" fontId="5" fillId="0" borderId="9" xfId="0" applyNumberFormat="1" applyFont="1" applyFill="1" applyBorder="1" applyAlignment="1">
      <alignment horizontal="right" vertical="top"/>
    </xf>
    <xf numFmtId="1" fontId="12" fillId="0" borderId="18" xfId="0" applyNumberFormat="1" applyFont="1" applyFill="1" applyBorder="1" applyAlignment="1">
      <alignment horizontal="right" vertical="top"/>
    </xf>
    <xf numFmtId="1" fontId="5" fillId="0" borderId="8" xfId="0" applyNumberFormat="1" applyFont="1" applyFill="1" applyBorder="1" applyAlignment="1">
      <alignment horizontal="right" vertical="top"/>
    </xf>
    <xf numFmtId="1" fontId="6" fillId="0" borderId="18" xfId="0" applyNumberFormat="1" applyFont="1" applyFill="1" applyBorder="1" applyAlignment="1">
      <alignment horizontal="right" vertical="top"/>
    </xf>
    <xf numFmtId="0" fontId="6" fillId="0" borderId="9" xfId="0" applyFont="1" applyFill="1" applyBorder="1" applyAlignment="1">
      <alignment horizontal="right" vertical="top"/>
    </xf>
    <xf numFmtId="1" fontId="5" fillId="0" borderId="18" xfId="0" applyNumberFormat="1" applyFont="1" applyFill="1" applyBorder="1" applyAlignment="1">
      <alignment horizontal="right" vertical="top"/>
    </xf>
    <xf numFmtId="1" fontId="9" fillId="0" borderId="14" xfId="0" applyNumberFormat="1" applyFont="1" applyFill="1" applyBorder="1" applyAlignment="1">
      <alignment horizontal="right" vertical="top"/>
    </xf>
    <xf numFmtId="1" fontId="3" fillId="3" borderId="18" xfId="0" applyNumberFormat="1" applyFont="1" applyFill="1" applyBorder="1" applyAlignment="1">
      <alignment vertical="top"/>
    </xf>
    <xf numFmtId="1" fontId="4" fillId="3" borderId="18" xfId="0" applyNumberFormat="1" applyFont="1" applyFill="1" applyBorder="1" applyAlignment="1">
      <alignment vertical="top"/>
    </xf>
    <xf numFmtId="0" fontId="4" fillId="0" borderId="14" xfId="0" applyFont="1" applyFill="1" applyBorder="1"/>
    <xf numFmtId="0" fontId="5" fillId="0" borderId="8" xfId="0" applyFont="1" applyFill="1" applyBorder="1" applyAlignment="1">
      <alignment horizontal="right" vertical="top"/>
    </xf>
    <xf numFmtId="1" fontId="5" fillId="0" borderId="9" xfId="0" applyNumberFormat="1" applyFont="1" applyFill="1" applyBorder="1" applyAlignment="1">
      <alignment vertical="top"/>
    </xf>
    <xf numFmtId="1" fontId="33" fillId="3" borderId="18" xfId="0" applyNumberFormat="1" applyFont="1" applyFill="1" applyBorder="1"/>
    <xf numFmtId="0" fontId="16" fillId="3" borderId="0" xfId="0" applyFont="1" applyFill="1"/>
    <xf numFmtId="0" fontId="5" fillId="0" borderId="15" xfId="0" applyFont="1" applyBorder="1" applyAlignment="1">
      <alignment horizontal="right" vertical="top"/>
    </xf>
    <xf numFmtId="0" fontId="38" fillId="3" borderId="9" xfId="0" applyFont="1" applyFill="1" applyBorder="1" applyAlignment="1">
      <alignment horizontal="right" vertical="top"/>
    </xf>
    <xf numFmtId="0" fontId="38" fillId="0" borderId="0" xfId="0" applyFont="1" applyFill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4" fillId="0" borderId="14" xfId="0" applyFont="1" applyBorder="1" applyAlignment="1">
      <alignment vertical="top"/>
    </xf>
    <xf numFmtId="0" fontId="39" fillId="3" borderId="14" xfId="0" applyFont="1" applyFill="1" applyBorder="1" applyAlignment="1">
      <alignment horizontal="right" vertical="top"/>
    </xf>
    <xf numFmtId="0" fontId="39" fillId="3" borderId="0" xfId="0" applyFont="1" applyFill="1" applyBorder="1" applyAlignment="1">
      <alignment horizontal="right" vertical="top"/>
    </xf>
    <xf numFmtId="0" fontId="40" fillId="3" borderId="18" xfId="0" applyFont="1" applyFill="1" applyBorder="1" applyAlignment="1">
      <alignment horizontal="right" vertical="top"/>
    </xf>
    <xf numFmtId="0" fontId="20" fillId="3" borderId="16" xfId="0" applyFont="1" applyFill="1" applyBorder="1" applyAlignment="1">
      <alignment horizontal="right" vertical="top"/>
    </xf>
    <xf numFmtId="1" fontId="26" fillId="0" borderId="20" xfId="0" applyNumberFormat="1" applyFont="1" applyBorder="1" applyAlignment="1">
      <alignment horizontal="left" vertical="top"/>
    </xf>
    <xf numFmtId="0" fontId="4" fillId="0" borderId="23" xfId="0" applyFont="1" applyBorder="1" applyAlignment="1">
      <alignment horizontal="right" vertical="top"/>
    </xf>
    <xf numFmtId="0" fontId="3" fillId="0" borderId="11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right" vertical="top"/>
    </xf>
    <xf numFmtId="0" fontId="4" fillId="0" borderId="12" xfId="0" applyFont="1" applyBorder="1" applyAlignment="1">
      <alignment horizontal="right" vertical="top"/>
    </xf>
    <xf numFmtId="0" fontId="25" fillId="0" borderId="8" xfId="0" applyFont="1" applyBorder="1" applyAlignment="1">
      <alignment horizontal="right" vertical="top"/>
    </xf>
    <xf numFmtId="0" fontId="5" fillId="0" borderId="8" xfId="0" applyFont="1" applyFill="1" applyBorder="1" applyAlignment="1">
      <alignment horizontal="right" vertical="top" wrapText="1"/>
    </xf>
    <xf numFmtId="0" fontId="5" fillId="0" borderId="6" xfId="0" applyFont="1" applyFill="1" applyBorder="1" applyAlignment="1">
      <alignment horizontal="right" vertical="top"/>
    </xf>
    <xf numFmtId="0" fontId="20" fillId="0" borderId="11" xfId="0" applyFont="1" applyFill="1" applyBorder="1" applyAlignment="1">
      <alignment horizontal="right" vertical="top" wrapText="1"/>
    </xf>
    <xf numFmtId="0" fontId="3" fillId="3" borderId="18" xfId="0" applyFont="1" applyFill="1" applyBorder="1"/>
    <xf numFmtId="0" fontId="3" fillId="0" borderId="19" xfId="0" applyFont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/>
    </xf>
    <xf numFmtId="0" fontId="41" fillId="0" borderId="5" xfId="0" applyFont="1" applyFill="1" applyBorder="1" applyAlignment="1">
      <alignment vertical="top" wrapText="1"/>
    </xf>
    <xf numFmtId="0" fontId="16" fillId="0" borderId="9" xfId="0" applyFont="1" applyBorder="1"/>
    <xf numFmtId="0" fontId="4" fillId="0" borderId="11" xfId="0" applyFont="1" applyBorder="1" applyAlignment="1">
      <alignment horizontal="right" vertical="top"/>
    </xf>
    <xf numFmtId="1" fontId="4" fillId="0" borderId="10" xfId="0" applyNumberFormat="1" applyFont="1" applyBorder="1"/>
    <xf numFmtId="0" fontId="3" fillId="0" borderId="0" xfId="0" applyFont="1" applyAlignment="1"/>
    <xf numFmtId="0" fontId="34" fillId="3" borderId="18" xfId="0" applyFont="1" applyFill="1" applyBorder="1" applyAlignment="1">
      <alignment horizontal="right" vertical="top"/>
    </xf>
    <xf numFmtId="0" fontId="5" fillId="0" borderId="5" xfId="0" applyNumberFormat="1" applyFont="1" applyBorder="1" applyAlignment="1">
      <alignment horizontal="right" vertical="top"/>
    </xf>
    <xf numFmtId="1" fontId="4" fillId="0" borderId="24" xfId="0" applyNumberFormat="1" applyFont="1" applyFill="1" applyBorder="1" applyAlignment="1">
      <alignment horizontal="right" vertical="top"/>
    </xf>
    <xf numFmtId="0" fontId="42" fillId="3" borderId="0" xfId="0" applyFont="1" applyFill="1" applyBorder="1" applyAlignment="1">
      <alignment horizontal="right" vertical="top"/>
    </xf>
    <xf numFmtId="1" fontId="42" fillId="3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Alignment="1">
      <alignment horizontal="right" vertical="top"/>
    </xf>
    <xf numFmtId="1" fontId="3" fillId="0" borderId="23" xfId="0" applyNumberFormat="1" applyFont="1" applyFill="1" applyBorder="1" applyAlignment="1">
      <alignment horizontal="right" vertical="top"/>
    </xf>
    <xf numFmtId="0" fontId="4" fillId="0" borderId="30" xfId="0" applyFont="1" applyFill="1" applyBorder="1" applyAlignment="1">
      <alignment horizontal="left" vertical="top"/>
    </xf>
    <xf numFmtId="0" fontId="11" fillId="0" borderId="5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top"/>
    </xf>
    <xf numFmtId="0" fontId="4" fillId="0" borderId="31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  <color rgb="FFFF66CC"/>
      <color rgb="FF09C362"/>
      <color rgb="FF996633"/>
      <color rgb="FF00CC99"/>
      <color rgb="FF99CCFF"/>
      <color rgb="FF00CC66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84420972265368E-2"/>
          <c:y val="3.9405571198010185E-2"/>
          <c:w val="0.88586134003357941"/>
          <c:h val="0.8237838593157221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 and 5 yr Req'!$D$3:$U$3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'Summary and 5 yr Req'!$D$30:$U$30</c:f>
              <c:numCache>
                <c:formatCode>#,##0</c:formatCode>
                <c:ptCount val="18"/>
                <c:pt idx="0">
                  <c:v>463</c:v>
                </c:pt>
                <c:pt idx="1">
                  <c:v>550</c:v>
                </c:pt>
                <c:pt idx="2">
                  <c:v>537</c:v>
                </c:pt>
                <c:pt idx="3">
                  <c:v>612</c:v>
                </c:pt>
                <c:pt idx="4">
                  <c:v>809</c:v>
                </c:pt>
                <c:pt idx="5">
                  <c:v>952</c:v>
                </c:pt>
                <c:pt idx="6">
                  <c:v>1217</c:v>
                </c:pt>
                <c:pt idx="7">
                  <c:v>1288</c:v>
                </c:pt>
                <c:pt idx="8">
                  <c:v>1477</c:v>
                </c:pt>
                <c:pt idx="9">
                  <c:v>792</c:v>
                </c:pt>
                <c:pt idx="10">
                  <c:v>766</c:v>
                </c:pt>
                <c:pt idx="11">
                  <c:v>756</c:v>
                </c:pt>
                <c:pt idx="12">
                  <c:v>627</c:v>
                </c:pt>
                <c:pt idx="13">
                  <c:v>494</c:v>
                </c:pt>
                <c:pt idx="14">
                  <c:v>393</c:v>
                </c:pt>
                <c:pt idx="15">
                  <c:v>267</c:v>
                </c:pt>
                <c:pt idx="16">
                  <c:v>358</c:v>
                </c:pt>
                <c:pt idx="17">
                  <c:v>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62464"/>
        <c:axId val="161664000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'Summary and 5 yr Req'!$D$3:$U$3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'Summary and 5 yr Req'!$D$35:$U$35</c:f>
              <c:numCache>
                <c:formatCode>#,##0</c:formatCode>
                <c:ptCount val="18"/>
                <c:pt idx="0">
                  <c:v>722</c:v>
                </c:pt>
                <c:pt idx="1">
                  <c:v>722</c:v>
                </c:pt>
                <c:pt idx="2">
                  <c:v>722</c:v>
                </c:pt>
                <c:pt idx="3">
                  <c:v>722</c:v>
                </c:pt>
                <c:pt idx="4">
                  <c:v>722</c:v>
                </c:pt>
                <c:pt idx="5">
                  <c:v>722</c:v>
                </c:pt>
                <c:pt idx="6">
                  <c:v>722</c:v>
                </c:pt>
                <c:pt idx="7">
                  <c:v>722</c:v>
                </c:pt>
                <c:pt idx="8">
                  <c:v>722</c:v>
                </c:pt>
                <c:pt idx="9">
                  <c:v>722</c:v>
                </c:pt>
                <c:pt idx="10">
                  <c:v>722</c:v>
                </c:pt>
                <c:pt idx="11">
                  <c:v>722</c:v>
                </c:pt>
                <c:pt idx="12">
                  <c:v>722</c:v>
                </c:pt>
                <c:pt idx="13">
                  <c:v>722</c:v>
                </c:pt>
                <c:pt idx="14">
                  <c:v>722</c:v>
                </c:pt>
                <c:pt idx="15">
                  <c:v>722</c:v>
                </c:pt>
                <c:pt idx="16">
                  <c:v>722</c:v>
                </c:pt>
                <c:pt idx="17">
                  <c:v>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62464"/>
        <c:axId val="161664000"/>
      </c:lineChart>
      <c:catAx>
        <c:axId val="161662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61664000"/>
        <c:crosses val="autoZero"/>
        <c:auto val="1"/>
        <c:lblAlgn val="ctr"/>
        <c:lblOffset val="100"/>
        <c:noMultiLvlLbl val="0"/>
      </c:catAx>
      <c:valAx>
        <c:axId val="1616640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1662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/>
              <a:t>Cumualtive progress vs 772 per</a:t>
            </a:r>
            <a:r>
              <a:rPr lang="en-GB" sz="1600" baseline="0"/>
              <a:t> annum</a:t>
            </a:r>
            <a:endParaRPr lang="en-GB" sz="1600"/>
          </a:p>
        </c:rich>
      </c:tx>
      <c:layout>
        <c:manualLayout>
          <c:xMode val="edge"/>
          <c:yMode val="edge"/>
          <c:x val="0.19641118642972166"/>
          <c:y val="7.984030932273289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100285952110636E-2"/>
          <c:y val="6.4037620589511624E-2"/>
          <c:w val="0.80687762719893907"/>
          <c:h val="0.88456191970395659"/>
        </c:manualLayout>
      </c:layout>
      <c:lineChart>
        <c:grouping val="standard"/>
        <c:varyColors val="0"/>
        <c:ser>
          <c:idx val="0"/>
          <c:order val="0"/>
          <c:dLbls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 and 5 yr Req'!$D$3:$U$3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'Summary and 5 yr Req'!$D$37:$U$37</c:f>
              <c:numCache>
                <c:formatCode>#,##0</c:formatCode>
                <c:ptCount val="18"/>
                <c:pt idx="0">
                  <c:v>-259</c:v>
                </c:pt>
                <c:pt idx="1">
                  <c:v>-431</c:v>
                </c:pt>
                <c:pt idx="2">
                  <c:v>-616</c:v>
                </c:pt>
                <c:pt idx="3">
                  <c:v>-726</c:v>
                </c:pt>
                <c:pt idx="4">
                  <c:v>-639</c:v>
                </c:pt>
                <c:pt idx="5">
                  <c:v>-409</c:v>
                </c:pt>
                <c:pt idx="6">
                  <c:v>86</c:v>
                </c:pt>
                <c:pt idx="7">
                  <c:v>652</c:v>
                </c:pt>
                <c:pt idx="8">
                  <c:v>1407</c:v>
                </c:pt>
                <c:pt idx="9">
                  <c:v>1477</c:v>
                </c:pt>
                <c:pt idx="10">
                  <c:v>1521</c:v>
                </c:pt>
                <c:pt idx="11">
                  <c:v>1555</c:v>
                </c:pt>
                <c:pt idx="12">
                  <c:v>1460</c:v>
                </c:pt>
                <c:pt idx="13">
                  <c:v>1232</c:v>
                </c:pt>
                <c:pt idx="14">
                  <c:v>903</c:v>
                </c:pt>
                <c:pt idx="15">
                  <c:v>448</c:v>
                </c:pt>
                <c:pt idx="16">
                  <c:v>84</c:v>
                </c:pt>
                <c:pt idx="17">
                  <c:v>-305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98304"/>
        <c:axId val="112104192"/>
      </c:lineChart>
      <c:catAx>
        <c:axId val="112098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2104192"/>
        <c:crosses val="autoZero"/>
        <c:auto val="1"/>
        <c:lblAlgn val="ctr"/>
        <c:lblOffset val="100"/>
        <c:noMultiLvlLbl val="0"/>
      </c:catAx>
      <c:valAx>
        <c:axId val="1121041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2098304"/>
        <c:crosses val="autoZero"/>
        <c:crossBetween val="between"/>
        <c:maj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1539873</xdr:colOff>
      <xdr:row>1</xdr:row>
      <xdr:rowOff>135200</xdr:rowOff>
    </xdr:from>
    <xdr:to>
      <xdr:col>29</xdr:col>
      <xdr:colOff>476250</xdr:colOff>
      <xdr:row>23</xdr:row>
      <xdr:rowOff>142873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219604</xdr:colOff>
      <xdr:row>1</xdr:row>
      <xdr:rowOff>190500</xdr:rowOff>
    </xdr:from>
    <xdr:to>
      <xdr:col>39</xdr:col>
      <xdr:colOff>321469</xdr:colOff>
      <xdr:row>23</xdr:row>
      <xdr:rowOff>142876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209"/>
  <sheetViews>
    <sheetView tabSelected="1" showWhiteSpace="0" zoomScale="70" zoomScaleNormal="70" zoomScalePageLayoutView="40" workbookViewId="0">
      <pane ySplit="3" topLeftCell="A4" activePane="bottomLeft" state="frozen"/>
      <selection pane="bottomLeft" activeCell="H35" sqref="H35"/>
    </sheetView>
  </sheetViews>
  <sheetFormatPr defaultColWidth="9.140625" defaultRowHeight="15" customHeight="1" x14ac:dyDescent="0.2"/>
  <cols>
    <col min="1" max="1" width="11.5703125" style="12" customWidth="1"/>
    <col min="2" max="2" width="11.85546875" style="164" customWidth="1"/>
    <col min="3" max="3" width="16.28515625" style="164" bestFit="1" customWidth="1"/>
    <col min="4" max="4" width="57" style="164" bestFit="1" customWidth="1"/>
    <col min="5" max="5" width="9.5703125" style="129" customWidth="1"/>
    <col min="6" max="8" width="9.140625" style="134"/>
    <col min="9" max="9" width="9.140625" style="126"/>
    <col min="10" max="11" width="9.140625" style="134"/>
    <col min="12" max="20" width="9.140625" style="129"/>
    <col min="21" max="16384" width="9.140625" style="12"/>
  </cols>
  <sheetData>
    <row r="2" spans="1:26" ht="30.75" customHeight="1" x14ac:dyDescent="0.2">
      <c r="B2" s="1"/>
      <c r="C2" s="819"/>
      <c r="D2" s="819"/>
      <c r="E2" s="2"/>
      <c r="F2" s="3"/>
      <c r="G2" s="4"/>
      <c r="H2" s="5"/>
      <c r="I2" s="6"/>
      <c r="J2" s="897"/>
      <c r="K2" s="1015" t="s">
        <v>545</v>
      </c>
      <c r="L2" s="1016"/>
      <c r="M2" s="1016"/>
      <c r="N2" s="1016"/>
      <c r="O2" s="1017"/>
      <c r="P2" s="8"/>
      <c r="Q2" s="8"/>
      <c r="R2" s="8"/>
      <c r="S2" s="8"/>
      <c r="T2" s="7"/>
      <c r="U2" s="9"/>
      <c r="V2" s="9"/>
      <c r="W2" s="10"/>
      <c r="X2" s="9"/>
      <c r="Y2" s="11"/>
      <c r="Z2" s="227"/>
    </row>
    <row r="3" spans="1:26" ht="15" customHeight="1" x14ac:dyDescent="0.2">
      <c r="B3" s="13" t="s">
        <v>536</v>
      </c>
      <c r="C3" s="13" t="s">
        <v>6</v>
      </c>
      <c r="D3" s="13" t="s">
        <v>79</v>
      </c>
      <c r="E3" s="14" t="s">
        <v>7</v>
      </c>
      <c r="F3" s="15" t="s">
        <v>8</v>
      </c>
      <c r="G3" s="15" t="s">
        <v>9</v>
      </c>
      <c r="H3" s="16" t="s">
        <v>10</v>
      </c>
      <c r="I3" s="16" t="s">
        <v>11</v>
      </c>
      <c r="J3" s="916" t="s">
        <v>12</v>
      </c>
      <c r="K3" s="18" t="s">
        <v>13</v>
      </c>
      <c r="L3" s="19" t="s">
        <v>14</v>
      </c>
      <c r="M3" s="19" t="s">
        <v>15</v>
      </c>
      <c r="N3" s="19" t="s">
        <v>16</v>
      </c>
      <c r="O3" s="17" t="s">
        <v>17</v>
      </c>
      <c r="P3" s="21" t="s">
        <v>18</v>
      </c>
      <c r="Q3" s="21" t="s">
        <v>19</v>
      </c>
      <c r="R3" s="21" t="s">
        <v>20</v>
      </c>
      <c r="S3" s="21" t="s">
        <v>21</v>
      </c>
      <c r="T3" s="20" t="s">
        <v>22</v>
      </c>
      <c r="U3" s="22" t="s">
        <v>112</v>
      </c>
      <c r="V3" s="21" t="s">
        <v>113</v>
      </c>
      <c r="W3" s="23" t="s">
        <v>114</v>
      </c>
      <c r="X3" s="21" t="s">
        <v>115</v>
      </c>
      <c r="Y3" s="20" t="s">
        <v>116</v>
      </c>
    </row>
    <row r="4" spans="1:26" ht="15" customHeight="1" x14ac:dyDescent="0.2">
      <c r="B4" s="24"/>
      <c r="C4" s="24"/>
      <c r="D4" s="25"/>
      <c r="E4" s="26"/>
      <c r="F4" s="27"/>
      <c r="G4" s="28"/>
      <c r="H4" s="29"/>
      <c r="I4" s="30"/>
      <c r="J4" s="807"/>
      <c r="K4" s="32"/>
      <c r="L4" s="33"/>
      <c r="M4" s="33"/>
      <c r="N4" s="33"/>
      <c r="O4" s="31"/>
      <c r="P4" s="35"/>
      <c r="Q4" s="35"/>
      <c r="R4" s="35"/>
      <c r="S4" s="35"/>
      <c r="T4" s="34"/>
      <c r="U4" s="35"/>
      <c r="V4" s="35"/>
      <c r="W4" s="36"/>
      <c r="X4" s="35"/>
      <c r="Y4" s="34"/>
    </row>
    <row r="5" spans="1:26" ht="15" customHeight="1" x14ac:dyDescent="0.2">
      <c r="B5" s="37"/>
      <c r="C5" s="38"/>
      <c r="D5" s="39" t="s">
        <v>124</v>
      </c>
      <c r="E5" s="40">
        <f>SUM(E13+E21+E17+E29+E37+E33+E45+E187+E191+E195+E139+E179+E59+E64+E65+E66+E75+E68+E69+E81+E74+E80+E133+E101+E109+E117+E121+E85+E143+E89+E163+E155+E159+E183+E97+E151+E73+E198+E199+E200+E201+E71+E207+E93+E25+E41++E67+E70+E72+E105+E82+E147+E129+E125+E175+E720+E202+E167+E203+E79+E171+E49+E53)</f>
        <v>4858</v>
      </c>
      <c r="F5" s="41">
        <f>SUM(F13+F21+F17+F29+F37+F33+F45+F187+F191+F195+F139+F179+F59+F64+F65+F66+F75+F68+F69+F81+F74+F80+F133+F101+F109+F117+F121+F85+F143+F89+F163+F155+F159+F183+F97+F151+F73+F198+F199+F200+F201+F71+F207+F93+F25+F41++F67+F70+F72+F105+F82+F147+F129+F125+F175+F16+F720+F202+F167+F203)</f>
        <v>101</v>
      </c>
      <c r="G5" s="42">
        <f>SUM(G13+G21+G17+G29+G37+G33+G45+G187+G191+G195+G139+G179+G59+G64+G65+G66+G75+G68+G69+G81+G74+G80+G133+G101+G109+G117+G121+G85+G143+G89+G163+G155+G159+G183+G97+G151+G73+G198+G199+G200+G201+G71+G207+G93+G25+G41++G67+G70+G72+G105+G82+G147+G129+G125+G175+G16+G720+G202+G167+G203)</f>
        <v>237</v>
      </c>
      <c r="H5" s="42">
        <f>SUM(H13+H21+H17+H29+H37+H33+H45+H187+H191+H195+H139+H179+H59+H64+H65+H66+H75+H68+H69+H81+H74+H80+H133+H101+H109+H117+H121+H85+H143+H89+H163+H155+H159+H183+H97+H151+H73+H198+H199+H200+H201+H71+H207+H93+H25+H41++H67+H70+H72+H105+H82+H147+H129+H125+H175+H16+H720+H202+H167+H203)</f>
        <v>165</v>
      </c>
      <c r="I5" s="42">
        <f>SUM(I13+I21+I17+I29+I37+I33+I45+I187+I191+I195+I139+I179+I59+I64+I65+I66+I75+I68+I69+I81+I74+I80+I133+I101+I109+I117+I121+I85+I143+I89+I163+I155+I159+I183+I97+I151+I73+I198+I199+I200+I201+I71+I207+I93+I25+I41++I67+I70+I72+I105+I82+I147+I129+I125+I175+I720+I202+I167+I203)</f>
        <v>132</v>
      </c>
      <c r="J5" s="967">
        <f>SUM(J13+J21+J17+J29+J37+J33+J45+J187+J191+J195+J139+J179+J59+J64+J65+J66+J75+J68+J69+J81+J74+J80+J133+J101+J109+J117+J121+J85+J143+J89+J163+J155+J159+J183+J97+J151+J73+J198+J199+J200+J201+J71+J207+J93+J25+J41++J67+J70+J72+J105+J82+J147+J129+J125+J175+J16+J720+J202+J167+J203)</f>
        <v>228</v>
      </c>
      <c r="K5" s="45">
        <f>SUM(K13+K21+K17+K29+K37+K33+K45+K187+K191+K195+K139+K179+K59+K64+K65+K66+K75+K68+K69+K81+K74+K80+K133+K101+K109+K117+K121+K85+K143+K89+K163+K155+K159+K183+K97+K151+K73+K198+K199+K200+K201+K71+K207+K93+K25+K41++K67+K70+K72+K105+K82+K147+K129+K125+K175+K16+K720+K202+K167+K203+K79)</f>
        <v>302</v>
      </c>
      <c r="L5" s="45">
        <f>SUM(L13+L21+L17+L29+L37+L33+L45+L187+L191+L195+L139+L179+L59+L64+L65+L66+L75+L68+L69+L81+L74+L80+L133+L101+L109+L117+L121+L85+L143+L89+L163+L155+L159+L183+L97+L151+L73+L198+L199+L200+L201+L71+L207+L93+L25+L41++L67+L70+L72+L105+L82+L147+L129+L125+L175+L16+L720+L202+L167+L203)</f>
        <v>298</v>
      </c>
      <c r="M5" s="45">
        <f>SUM(M13+M21+M17+M29+M37+M33+M45+M187+M191+M195+M139+M179+M59+M64+M65+M66+M75+M68+M69+M81+M74+M80+M133+M101+M109+M117+M121+M85+M143+M89+M163+M155+M159+M183+M97+M151+M73+M198+M199+M200+M201+M71+M207+M93+M25+M41++M67+M70+M72+M105+M82+M147+M129+M125+M175+M16+M720+M202+M167+M203)</f>
        <v>411</v>
      </c>
      <c r="N5" s="45">
        <f>SUM(N13+N21+N17+N29+N37+N33+N45+N187+N191+N195+N139+N179+N59+N64+N65+N66+N75+N68+N69+N81+N74+N80+N133+N101+N109+N117+N121+N85+N143+N89+N163+N155+N159+N183+N97+N151+N73+N198+N199+N200+N201+N71+N207+N93+N25+N41++N67+N70+N72+N105+N82+N147+N129+N125+N175+N16+N720+N202+N167+N203+N171)</f>
        <v>583</v>
      </c>
      <c r="O5" s="43">
        <f t="shared" ref="O5:U5" si="0">SUM(O13+O21+O17+O29+O37+O33+O45+O187+O191+O195+O139+O179+O59+O64+O65+O66+O75+O68+O69+O81+O74+O80+O133+O101+O109+O117+O121+O85+O143+O89+O163+O155+O159+O183+O97+O151+O73+O198+O199+O200+O201+O71+O207+O93+O25+O41++O67+O70+O72+O105+O82+O147+O129+O125+O175+O16+O720+O202+O167+O203)</f>
        <v>349</v>
      </c>
      <c r="P5" s="47">
        <f t="shared" si="0"/>
        <v>336</v>
      </c>
      <c r="Q5" s="48">
        <f t="shared" si="0"/>
        <v>371</v>
      </c>
      <c r="R5" s="48">
        <f t="shared" si="0"/>
        <v>272</v>
      </c>
      <c r="S5" s="48">
        <f t="shared" si="0"/>
        <v>277</v>
      </c>
      <c r="T5" s="46">
        <f t="shared" si="0"/>
        <v>211</v>
      </c>
      <c r="U5" s="47">
        <f t="shared" si="0"/>
        <v>154</v>
      </c>
      <c r="V5" s="48">
        <f>SUM(V13+V21+V17+V29+V37+V33+V45+V187+V191+V195+V139+V179+V59+V64+V65+V66+V75+V68+V69+V81+V74+V80+V133+V101+V109+V117+V121+V85+V143+V89+V163+V155+V159+V183+V97+V151+V73+V198+V199+V200+V201+V71+V207+V93+V25+V41++V67+V70+V72+V105+V82+V147+V129+V125+V175+V16+V720+V202+V167+V203+V49+V53)</f>
        <v>224</v>
      </c>
      <c r="W5" s="49">
        <f>SUM(W13+W21+W17+W29+W37+W33+W45+W187+W191+W195+W139+W179+W59+W64+W65+W66+W75+W68+W69+W81+W74+W80+W133+W101+W109+W117+W121+W85+W143+W89+W163+W155+W159+W183+W97+W151+W73+W198+W199+W200+W201+W71+W207+W93+W25+W41++W67+W70+W72+W105+W82+W147+W129+W125+W175+W16+W720+W202+W167+W203+W49+W53)</f>
        <v>207</v>
      </c>
      <c r="X5" s="50"/>
      <c r="Y5" s="51"/>
    </row>
    <row r="6" spans="1:26" ht="15" customHeight="1" x14ac:dyDescent="0.2">
      <c r="B6" s="37"/>
      <c r="C6" s="38"/>
      <c r="D6" s="39" t="s">
        <v>125</v>
      </c>
      <c r="E6" s="40">
        <f>SUM(E14+E46+E180+E58+E60+E61+E62+E63+E134+E110+E122+E86+E144+E184+E164+E156+E160+E90+E102+E98+E208+E118+E152+E18+E188+E192+E196+E140+E34+E30+E38+E94+E114+E106+E148+E126+E176+E172+E130+E168+E50+E54)</f>
        <v>1784</v>
      </c>
      <c r="F6" s="442">
        <f t="shared" ref="F6:U6" si="1">SUM(F14+F46+F180+F58+F60+F61+F62+F63+F134+F110+F122+F86+F144+F184+F164+F156+F160+F90+F102+F98+F208+F118+F152+F18+F188+F192+F196+F140+F34+F30+F38+F94+F114+F106+F148+F126+F176+F172+F130+F168)</f>
        <v>183</v>
      </c>
      <c r="G6" s="42">
        <f t="shared" si="1"/>
        <v>92</v>
      </c>
      <c r="H6" s="42">
        <f>SUM(H14+H46+H180+H58+H60+H61+H62+H63+H134+H110+H122+H86+H144+H184+H164+H156+H160+H90+H102+H98+H208+H118+H152+H18+H188+H192+H196+H140+H35+H30+H38+H94+H114+H106+H148+H126+H176+H172+H130+H168)</f>
        <v>21</v>
      </c>
      <c r="I6" s="42">
        <f t="shared" si="1"/>
        <v>55</v>
      </c>
      <c r="J6" s="967">
        <f t="shared" si="1"/>
        <v>21</v>
      </c>
      <c r="K6" s="527">
        <f t="shared" si="1"/>
        <v>88</v>
      </c>
      <c r="L6" s="45">
        <f t="shared" si="1"/>
        <v>76</v>
      </c>
      <c r="M6" s="45">
        <f t="shared" si="1"/>
        <v>143</v>
      </c>
      <c r="N6" s="45">
        <f t="shared" si="1"/>
        <v>200</v>
      </c>
      <c r="O6" s="43">
        <f t="shared" si="1"/>
        <v>108</v>
      </c>
      <c r="P6" s="968">
        <f t="shared" si="1"/>
        <v>145</v>
      </c>
      <c r="Q6" s="48">
        <f t="shared" si="1"/>
        <v>168</v>
      </c>
      <c r="R6" s="48">
        <f t="shared" si="1"/>
        <v>107</v>
      </c>
      <c r="S6" s="48">
        <f t="shared" si="1"/>
        <v>108</v>
      </c>
      <c r="T6" s="46">
        <f t="shared" si="1"/>
        <v>73</v>
      </c>
      <c r="U6" s="968">
        <f t="shared" si="1"/>
        <v>54</v>
      </c>
      <c r="V6" s="48">
        <f>SUM(V14+V46+V180+V58+V60+V61+V62+V63+V134+V110+V122+V86+V144+V184+V164+V156+V160+V90+V102+V98+V208+V118+V152+V18+V188+V192+V196+V140+V34+V30+V38+V94+V114+V106+V148+V126+V176+V172+V130+V168+V50+V54)</f>
        <v>75</v>
      </c>
      <c r="W6" s="46">
        <f>SUM(W14+W46+W180+W58+W60+W61+W62+W63+W134+W110+W122+W86+W144+W184+W164+W156+W160+W90+W102+W98+W208+W118+W152+W18+W188+W192+W196+W140+W34+W30+W38+W94+W114+W106+W148+W126+W176+W172+W130+W168+W50+W54)</f>
        <v>67</v>
      </c>
      <c r="X6" s="50"/>
      <c r="Y6" s="51"/>
    </row>
    <row r="7" spans="1:26" ht="15" customHeight="1" x14ac:dyDescent="0.2">
      <c r="B7" s="37"/>
      <c r="C7" s="56"/>
      <c r="D7" s="56" t="s">
        <v>96</v>
      </c>
      <c r="E7" s="57">
        <f>SUM(E5:E6)</f>
        <v>6642</v>
      </c>
      <c r="F7" s="58">
        <f t="shared" ref="F7:W7" si="2">SUM(F5:F6)</f>
        <v>284</v>
      </c>
      <c r="G7" s="58">
        <f t="shared" si="2"/>
        <v>329</v>
      </c>
      <c r="H7" s="58">
        <f t="shared" si="2"/>
        <v>186</v>
      </c>
      <c r="I7" s="58">
        <f t="shared" si="2"/>
        <v>187</v>
      </c>
      <c r="J7" s="920">
        <f t="shared" si="2"/>
        <v>249</v>
      </c>
      <c r="K7" s="527">
        <f t="shared" si="2"/>
        <v>390</v>
      </c>
      <c r="L7" s="60">
        <f t="shared" si="2"/>
        <v>374</v>
      </c>
      <c r="M7" s="60">
        <f t="shared" si="2"/>
        <v>554</v>
      </c>
      <c r="N7" s="60">
        <f t="shared" si="2"/>
        <v>783</v>
      </c>
      <c r="O7" s="60">
        <f t="shared" si="2"/>
        <v>457</v>
      </c>
      <c r="P7" s="62">
        <f t="shared" si="2"/>
        <v>481</v>
      </c>
      <c r="Q7" s="61">
        <f t="shared" si="2"/>
        <v>539</v>
      </c>
      <c r="R7" s="61">
        <f t="shared" si="2"/>
        <v>379</v>
      </c>
      <c r="S7" s="61">
        <f t="shared" si="2"/>
        <v>385</v>
      </c>
      <c r="T7" s="61">
        <f t="shared" si="2"/>
        <v>284</v>
      </c>
      <c r="U7" s="62">
        <f t="shared" si="2"/>
        <v>208</v>
      </c>
      <c r="V7" s="61">
        <f t="shared" si="2"/>
        <v>299</v>
      </c>
      <c r="W7" s="63">
        <f t="shared" si="2"/>
        <v>274</v>
      </c>
      <c r="X7" s="61"/>
      <c r="Y7" s="64"/>
    </row>
    <row r="8" spans="1:26" ht="15" customHeight="1" x14ac:dyDescent="0.2">
      <c r="B8" s="37"/>
      <c r="C8" s="219"/>
      <c r="D8" s="24" t="s">
        <v>23</v>
      </c>
      <c r="E8" s="65"/>
      <c r="F8" s="58">
        <v>284</v>
      </c>
      <c r="G8" s="58">
        <f>SUM(G7+F8)</f>
        <v>613</v>
      </c>
      <c r="H8" s="58">
        <f t="shared" ref="H8:W8" si="3">SUM(H7+G8)</f>
        <v>799</v>
      </c>
      <c r="I8" s="58">
        <f t="shared" si="3"/>
        <v>986</v>
      </c>
      <c r="J8" s="920">
        <f t="shared" si="3"/>
        <v>1235</v>
      </c>
      <c r="K8" s="67">
        <f t="shared" si="3"/>
        <v>1625</v>
      </c>
      <c r="L8" s="67">
        <f t="shared" si="3"/>
        <v>1999</v>
      </c>
      <c r="M8" s="67">
        <f t="shared" si="3"/>
        <v>2553</v>
      </c>
      <c r="N8" s="67">
        <f t="shared" si="3"/>
        <v>3336</v>
      </c>
      <c r="O8" s="67">
        <f t="shared" si="3"/>
        <v>3793</v>
      </c>
      <c r="P8" s="69">
        <f t="shared" si="3"/>
        <v>4274</v>
      </c>
      <c r="Q8" s="68">
        <f t="shared" si="3"/>
        <v>4813</v>
      </c>
      <c r="R8" s="68">
        <f t="shared" si="3"/>
        <v>5192</v>
      </c>
      <c r="S8" s="68">
        <f t="shared" si="3"/>
        <v>5577</v>
      </c>
      <c r="T8" s="70">
        <f t="shared" si="3"/>
        <v>5861</v>
      </c>
      <c r="U8" s="71">
        <f t="shared" si="3"/>
        <v>6069</v>
      </c>
      <c r="V8" s="71">
        <f t="shared" si="3"/>
        <v>6368</v>
      </c>
      <c r="W8" s="72">
        <f t="shared" si="3"/>
        <v>6642</v>
      </c>
      <c r="X8" s="71"/>
      <c r="Y8" s="73"/>
    </row>
    <row r="9" spans="1:26" ht="15" customHeight="1" x14ac:dyDescent="0.2">
      <c r="A9" s="227"/>
      <c r="B9" s="74"/>
      <c r="C9" s="24"/>
      <c r="D9" s="24"/>
      <c r="E9" s="65"/>
      <c r="F9" s="75"/>
      <c r="G9" s="76"/>
      <c r="H9" s="77"/>
      <c r="I9" s="77"/>
      <c r="J9" s="258"/>
      <c r="K9" s="67"/>
      <c r="L9" s="78"/>
      <c r="M9" s="78"/>
      <c r="N9" s="78"/>
      <c r="O9" s="67"/>
      <c r="P9" s="69"/>
      <c r="Q9" s="68"/>
      <c r="R9" s="68"/>
      <c r="S9" s="68"/>
      <c r="T9" s="70"/>
      <c r="W9" s="79"/>
      <c r="Y9" s="80"/>
    </row>
    <row r="10" spans="1:26" ht="15" customHeight="1" x14ac:dyDescent="0.2">
      <c r="B10" s="81"/>
      <c r="C10" s="25"/>
      <c r="D10" s="82" t="s">
        <v>448</v>
      </c>
      <c r="E10" s="83"/>
      <c r="F10" s="84"/>
      <c r="G10" s="84"/>
      <c r="H10" s="84"/>
      <c r="I10" s="84"/>
      <c r="J10" s="893"/>
      <c r="K10" s="877"/>
      <c r="L10" s="877"/>
      <c r="M10" s="877"/>
      <c r="N10" s="85"/>
      <c r="O10" s="890"/>
      <c r="P10" s="87"/>
      <c r="Q10" s="87"/>
      <c r="R10" s="87"/>
      <c r="S10" s="87"/>
      <c r="T10" s="86"/>
      <c r="U10" s="88"/>
      <c r="V10" s="88"/>
      <c r="W10" s="89"/>
      <c r="X10" s="90"/>
      <c r="Y10" s="91"/>
    </row>
    <row r="11" spans="1:26" ht="15" customHeight="1" x14ac:dyDescent="0.2">
      <c r="B11" s="74"/>
      <c r="C11" s="24"/>
      <c r="D11" s="24"/>
      <c r="E11" s="65"/>
      <c r="F11" s="75"/>
      <c r="G11" s="75"/>
      <c r="H11" s="58"/>
      <c r="I11" s="58"/>
      <c r="J11" s="98"/>
      <c r="K11" s="67"/>
      <c r="L11" s="67"/>
      <c r="M11" s="67"/>
      <c r="N11" s="67"/>
      <c r="O11" s="94"/>
      <c r="P11" s="68"/>
      <c r="Q11" s="68"/>
      <c r="R11" s="68"/>
      <c r="S11" s="68"/>
      <c r="T11" s="70"/>
      <c r="U11" s="95"/>
      <c r="V11" s="95"/>
      <c r="W11" s="79"/>
      <c r="X11" s="95"/>
      <c r="Y11" s="80"/>
    </row>
    <row r="12" spans="1:26" ht="15" customHeight="1" x14ac:dyDescent="0.2">
      <c r="B12" s="103" t="s">
        <v>39</v>
      </c>
      <c r="C12" s="103" t="s">
        <v>201</v>
      </c>
      <c r="D12" s="124" t="s">
        <v>425</v>
      </c>
      <c r="E12" s="65">
        <f>SUM(F12:I12)</f>
        <v>299</v>
      </c>
      <c r="F12" s="367">
        <v>59</v>
      </c>
      <c r="G12" s="58">
        <f>SUM(G13:G14)</f>
        <v>147</v>
      </c>
      <c r="H12" s="184">
        <f>SUM(H13:H14)</f>
        <v>93</v>
      </c>
      <c r="I12" s="184"/>
      <c r="J12" s="98"/>
      <c r="K12" s="67"/>
      <c r="L12" s="67"/>
      <c r="M12" s="67"/>
      <c r="N12" s="67"/>
      <c r="O12" s="94"/>
      <c r="P12" s="75"/>
      <c r="Q12" s="75"/>
      <c r="R12" s="75"/>
      <c r="S12" s="75"/>
      <c r="T12" s="98"/>
      <c r="U12" s="96"/>
      <c r="V12" s="96"/>
      <c r="W12" s="784"/>
      <c r="X12" s="96"/>
      <c r="Y12" s="97"/>
    </row>
    <row r="13" spans="1:26" ht="15" customHeight="1" x14ac:dyDescent="0.2">
      <c r="B13" s="103"/>
      <c r="C13" s="103"/>
      <c r="D13" s="103" t="s">
        <v>330</v>
      </c>
      <c r="E13" s="140">
        <f>SUM(F13:I13)</f>
        <v>178</v>
      </c>
      <c r="F13" s="351">
        <f t="shared" ref="F13" si="4">SUM(F12-F14)</f>
        <v>11</v>
      </c>
      <c r="G13" s="106">
        <v>95</v>
      </c>
      <c r="H13" s="188">
        <v>72</v>
      </c>
      <c r="I13" s="188"/>
      <c r="J13" s="196"/>
      <c r="K13" s="120"/>
      <c r="L13" s="67"/>
      <c r="M13" s="67"/>
      <c r="N13" s="67"/>
      <c r="O13" s="67"/>
      <c r="P13" s="254"/>
      <c r="Q13" s="75"/>
      <c r="R13" s="75"/>
      <c r="S13" s="75"/>
      <c r="T13" s="98"/>
      <c r="U13" s="76"/>
      <c r="V13" s="76"/>
      <c r="W13" s="785"/>
      <c r="X13" s="76"/>
      <c r="Y13" s="98"/>
    </row>
    <row r="14" spans="1:26" ht="15" customHeight="1" x14ac:dyDescent="0.2">
      <c r="B14" s="103"/>
      <c r="C14" s="103"/>
      <c r="D14" s="103" t="s">
        <v>331</v>
      </c>
      <c r="E14" s="140">
        <f>SUM(F14:H14)</f>
        <v>121</v>
      </c>
      <c r="F14" s="351">
        <v>48</v>
      </c>
      <c r="G14" s="106">
        <v>52</v>
      </c>
      <c r="H14" s="188">
        <v>21</v>
      </c>
      <c r="I14" s="184"/>
      <c r="J14" s="98"/>
      <c r="K14" s="67"/>
      <c r="L14" s="67"/>
      <c r="M14" s="67"/>
      <c r="N14" s="67"/>
      <c r="O14" s="67"/>
      <c r="P14" s="254"/>
      <c r="Q14" s="75"/>
      <c r="R14" s="75"/>
      <c r="S14" s="75"/>
      <c r="T14" s="98"/>
      <c r="U14" s="76"/>
      <c r="V14" s="76"/>
      <c r="W14" s="785"/>
      <c r="X14" s="76"/>
      <c r="Y14" s="98"/>
    </row>
    <row r="15" spans="1:26" ht="15" customHeight="1" x14ac:dyDescent="0.2">
      <c r="B15" s="104"/>
      <c r="C15" s="104"/>
      <c r="D15" s="104"/>
      <c r="E15" s="140"/>
      <c r="F15" s="106"/>
      <c r="G15" s="106"/>
      <c r="H15" s="585"/>
      <c r="I15" s="184"/>
      <c r="J15" s="98"/>
      <c r="K15" s="67"/>
      <c r="L15" s="67"/>
      <c r="M15" s="67"/>
      <c r="N15" s="67"/>
      <c r="O15" s="94"/>
      <c r="P15" s="75"/>
      <c r="Q15" s="75"/>
      <c r="R15" s="75"/>
      <c r="S15" s="75"/>
      <c r="T15" s="98"/>
      <c r="U15" s="76"/>
      <c r="V15" s="76"/>
      <c r="W15" s="785"/>
      <c r="X15" s="76"/>
      <c r="Y15" s="98"/>
    </row>
    <row r="16" spans="1:26" ht="15" customHeight="1" x14ac:dyDescent="0.2">
      <c r="B16" s="104" t="s">
        <v>39</v>
      </c>
      <c r="C16" s="104" t="s">
        <v>202</v>
      </c>
      <c r="D16" s="588" t="s">
        <v>426</v>
      </c>
      <c r="E16" s="159">
        <v>55</v>
      </c>
      <c r="F16" s="106"/>
      <c r="G16" s="106"/>
      <c r="H16" s="585"/>
      <c r="I16" s="184">
        <v>55</v>
      </c>
      <c r="J16" s="98"/>
      <c r="K16" s="67"/>
      <c r="L16" s="67"/>
      <c r="M16" s="67"/>
      <c r="N16" s="67"/>
      <c r="O16" s="94"/>
      <c r="P16" s="75"/>
      <c r="Q16" s="75"/>
      <c r="R16" s="75"/>
      <c r="S16" s="75"/>
      <c r="T16" s="98"/>
      <c r="U16" s="76"/>
      <c r="V16" s="76"/>
      <c r="W16" s="785"/>
      <c r="X16" s="76"/>
      <c r="Y16" s="98"/>
    </row>
    <row r="17" spans="1:25" ht="15" customHeight="1" x14ac:dyDescent="0.2">
      <c r="B17" s="104"/>
      <c r="C17" s="104"/>
      <c r="D17" s="104" t="s">
        <v>203</v>
      </c>
      <c r="E17" s="140">
        <v>0</v>
      </c>
      <c r="F17" s="106"/>
      <c r="G17" s="106"/>
      <c r="H17" s="585"/>
      <c r="I17" s="188">
        <v>0</v>
      </c>
      <c r="J17" s="196"/>
      <c r="K17" s="67"/>
      <c r="L17" s="67"/>
      <c r="M17" s="120"/>
      <c r="N17" s="67"/>
      <c r="O17" s="94"/>
      <c r="P17" s="75"/>
      <c r="Q17" s="75"/>
      <c r="R17" s="75"/>
      <c r="S17" s="75"/>
      <c r="T17" s="98"/>
      <c r="U17" s="76"/>
      <c r="V17" s="76"/>
      <c r="W17" s="785"/>
      <c r="X17" s="76"/>
      <c r="Y17" s="98"/>
    </row>
    <row r="18" spans="1:25" ht="15" customHeight="1" x14ac:dyDescent="0.2">
      <c r="B18" s="104"/>
      <c r="C18" s="104"/>
      <c r="D18" s="104" t="s">
        <v>204</v>
      </c>
      <c r="E18" s="140">
        <v>55</v>
      </c>
      <c r="F18" s="106"/>
      <c r="G18" s="106"/>
      <c r="H18" s="585"/>
      <c r="I18" s="188">
        <v>55</v>
      </c>
      <c r="J18" s="196"/>
      <c r="K18" s="67"/>
      <c r="L18" s="67"/>
      <c r="M18" s="120"/>
      <c r="N18" s="67"/>
      <c r="O18" s="94"/>
      <c r="P18" s="75"/>
      <c r="Q18" s="75"/>
      <c r="R18" s="75"/>
      <c r="S18" s="75"/>
      <c r="T18" s="98"/>
      <c r="U18" s="76"/>
      <c r="V18" s="76"/>
      <c r="W18" s="785"/>
      <c r="X18" s="76"/>
      <c r="Y18" s="98"/>
    </row>
    <row r="19" spans="1:25" ht="15" customHeight="1" x14ac:dyDescent="0.2">
      <c r="B19" s="104"/>
      <c r="C19" s="104"/>
      <c r="D19" s="104"/>
      <c r="E19" s="140"/>
      <c r="F19" s="106"/>
      <c r="G19" s="106"/>
      <c r="H19" s="585"/>
      <c r="I19" s="99"/>
      <c r="J19" s="98"/>
      <c r="K19" s="67"/>
      <c r="L19" s="67"/>
      <c r="M19" s="67"/>
      <c r="N19" s="67"/>
      <c r="O19" s="94"/>
      <c r="P19" s="75"/>
      <c r="Q19" s="75"/>
      <c r="R19" s="75"/>
      <c r="S19" s="75"/>
      <c r="T19" s="98"/>
      <c r="U19" s="76"/>
      <c r="V19" s="76"/>
      <c r="W19" s="785"/>
      <c r="X19" s="76"/>
      <c r="Y19" s="98"/>
    </row>
    <row r="20" spans="1:25" ht="15" customHeight="1" x14ac:dyDescent="0.2">
      <c r="B20" s="104" t="s">
        <v>39</v>
      </c>
      <c r="C20" s="104" t="s">
        <v>200</v>
      </c>
      <c r="D20" s="588" t="s">
        <v>427</v>
      </c>
      <c r="E20" s="159">
        <v>26</v>
      </c>
      <c r="F20" s="106"/>
      <c r="G20" s="106"/>
      <c r="H20" s="585"/>
      <c r="I20" s="99"/>
      <c r="J20" s="918">
        <v>24</v>
      </c>
      <c r="K20" s="186">
        <v>2</v>
      </c>
      <c r="L20" s="67"/>
      <c r="M20" s="67"/>
      <c r="N20" s="67"/>
      <c r="O20" s="94"/>
      <c r="P20" s="75"/>
      <c r="Q20" s="203"/>
      <c r="R20" s="75"/>
      <c r="S20" s="75"/>
      <c r="T20" s="98"/>
      <c r="U20" s="76"/>
      <c r="V20" s="76"/>
      <c r="W20" s="785"/>
      <c r="X20" s="76"/>
      <c r="Y20" s="98"/>
    </row>
    <row r="21" spans="1:25" ht="15" customHeight="1" x14ac:dyDescent="0.2">
      <c r="B21" s="104"/>
      <c r="C21" s="104"/>
      <c r="D21" s="104" t="s">
        <v>205</v>
      </c>
      <c r="E21" s="140">
        <v>26</v>
      </c>
      <c r="F21" s="106"/>
      <c r="G21" s="106"/>
      <c r="H21" s="585"/>
      <c r="I21" s="585"/>
      <c r="J21" s="919">
        <v>24</v>
      </c>
      <c r="K21" s="194">
        <v>2</v>
      </c>
      <c r="L21" s="67"/>
      <c r="M21" s="67"/>
      <c r="N21" s="67"/>
      <c r="O21" s="94"/>
      <c r="P21" s="75"/>
      <c r="Q21" s="75"/>
      <c r="R21" s="75"/>
      <c r="S21" s="75"/>
      <c r="T21" s="98"/>
      <c r="U21" s="76"/>
      <c r="V21" s="76"/>
      <c r="W21" s="785"/>
      <c r="X21" s="76"/>
      <c r="Y21" s="98"/>
    </row>
    <row r="22" spans="1:25" ht="15" customHeight="1" x14ac:dyDescent="0.2">
      <c r="A22" s="227"/>
      <c r="B22" s="104"/>
      <c r="C22" s="104"/>
      <c r="D22" s="104" t="s">
        <v>206</v>
      </c>
      <c r="E22" s="140">
        <v>0</v>
      </c>
      <c r="F22" s="106"/>
      <c r="G22" s="106"/>
      <c r="H22" s="585"/>
      <c r="I22" s="585"/>
      <c r="J22" s="919">
        <v>0</v>
      </c>
      <c r="K22" s="186">
        <v>0</v>
      </c>
      <c r="L22" s="67"/>
      <c r="M22" s="67"/>
      <c r="N22" s="67"/>
      <c r="O22" s="94"/>
      <c r="P22" s="75"/>
      <c r="Q22" s="75"/>
      <c r="R22" s="75"/>
      <c r="S22" s="75"/>
      <c r="T22" s="98"/>
      <c r="U22" s="76"/>
      <c r="V22" s="76"/>
      <c r="W22" s="785"/>
      <c r="X22" s="76"/>
      <c r="Y22" s="98"/>
    </row>
    <row r="23" spans="1:25" ht="15" customHeight="1" x14ac:dyDescent="0.2">
      <c r="B23" s="786"/>
      <c r="C23" s="104"/>
      <c r="D23" s="104"/>
      <c r="E23" s="140"/>
      <c r="F23" s="106"/>
      <c r="G23" s="106"/>
      <c r="H23" s="585"/>
      <c r="I23" s="99"/>
      <c r="J23" s="98"/>
      <c r="K23" s="67"/>
      <c r="L23" s="67"/>
      <c r="M23" s="67"/>
      <c r="N23" s="67"/>
      <c r="O23" s="94"/>
      <c r="P23" s="75"/>
      <c r="Q23" s="75"/>
      <c r="R23" s="75"/>
      <c r="S23" s="75"/>
      <c r="T23" s="98"/>
      <c r="U23" s="76"/>
      <c r="V23" s="76"/>
      <c r="W23" s="785"/>
      <c r="X23" s="76"/>
      <c r="Y23" s="98"/>
    </row>
    <row r="24" spans="1:25" ht="15" customHeight="1" x14ac:dyDescent="0.2">
      <c r="B24" s="104" t="s">
        <v>39</v>
      </c>
      <c r="C24" s="104" t="s">
        <v>305</v>
      </c>
      <c r="D24" s="588" t="s">
        <v>428</v>
      </c>
      <c r="E24" s="159">
        <v>38</v>
      </c>
      <c r="F24" s="106"/>
      <c r="G24" s="106"/>
      <c r="H24" s="585"/>
      <c r="I24" s="184">
        <v>6</v>
      </c>
      <c r="J24" s="918">
        <v>26</v>
      </c>
      <c r="K24" s="67">
        <v>6</v>
      </c>
      <c r="L24" s="67"/>
      <c r="M24" s="120"/>
      <c r="N24" s="67"/>
      <c r="O24" s="94"/>
      <c r="P24" s="75"/>
      <c r="Q24" s="75"/>
      <c r="R24" s="75"/>
      <c r="S24" s="75"/>
      <c r="T24" s="98"/>
      <c r="U24" s="76"/>
      <c r="V24" s="76"/>
      <c r="W24" s="785"/>
      <c r="X24" s="76"/>
      <c r="Y24" s="98"/>
    </row>
    <row r="25" spans="1:25" ht="15" customHeight="1" x14ac:dyDescent="0.2">
      <c r="B25" s="104"/>
      <c r="C25" s="104"/>
      <c r="D25" s="104" t="s">
        <v>306</v>
      </c>
      <c r="E25" s="140">
        <v>38</v>
      </c>
      <c r="F25" s="106"/>
      <c r="G25" s="106"/>
      <c r="H25" s="585"/>
      <c r="I25" s="188">
        <v>6</v>
      </c>
      <c r="J25" s="919">
        <v>26</v>
      </c>
      <c r="K25" s="120">
        <v>6</v>
      </c>
      <c r="L25" s="120"/>
      <c r="M25" s="120"/>
      <c r="N25" s="67"/>
      <c r="O25" s="94"/>
      <c r="P25" s="75"/>
      <c r="Q25" s="75"/>
      <c r="R25" s="75"/>
      <c r="S25" s="75"/>
      <c r="T25" s="98"/>
      <c r="U25" s="76"/>
      <c r="V25" s="76"/>
      <c r="W25" s="785"/>
      <c r="X25" s="76"/>
      <c r="Y25" s="98"/>
    </row>
    <row r="26" spans="1:25" ht="15" customHeight="1" x14ac:dyDescent="0.2">
      <c r="B26" s="104"/>
      <c r="C26" s="104"/>
      <c r="D26" s="104" t="s">
        <v>307</v>
      </c>
      <c r="E26" s="140">
        <v>0</v>
      </c>
      <c r="F26" s="106"/>
      <c r="G26" s="106"/>
      <c r="H26" s="585"/>
      <c r="I26" s="188">
        <v>0</v>
      </c>
      <c r="J26" s="919">
        <v>0</v>
      </c>
      <c r="K26" s="120">
        <v>0</v>
      </c>
      <c r="L26" s="120"/>
      <c r="M26" s="120"/>
      <c r="N26" s="67"/>
      <c r="O26" s="94"/>
      <c r="P26" s="75"/>
      <c r="Q26" s="75"/>
      <c r="R26" s="75"/>
      <c r="S26" s="75"/>
      <c r="T26" s="98"/>
      <c r="U26" s="76"/>
      <c r="V26" s="76"/>
      <c r="W26" s="785"/>
      <c r="X26" s="76"/>
      <c r="Y26" s="98"/>
    </row>
    <row r="27" spans="1:25" ht="15" customHeight="1" x14ac:dyDescent="0.2">
      <c r="B27" s="104"/>
      <c r="C27" s="104"/>
      <c r="D27" s="104"/>
      <c r="E27" s="140"/>
      <c r="F27" s="106"/>
      <c r="G27" s="106"/>
      <c r="H27" s="585"/>
      <c r="I27" s="184"/>
      <c r="J27" s="98"/>
      <c r="K27" s="67"/>
      <c r="L27" s="67"/>
      <c r="M27" s="67"/>
      <c r="N27" s="67"/>
      <c r="O27" s="94"/>
      <c r="P27" s="75"/>
      <c r="Q27" s="75"/>
      <c r="R27" s="75"/>
      <c r="S27" s="75"/>
      <c r="T27" s="98"/>
      <c r="U27" s="76"/>
      <c r="V27" s="76"/>
      <c r="W27" s="785"/>
      <c r="X27" s="76"/>
      <c r="Y27" s="98"/>
    </row>
    <row r="28" spans="1:25" ht="15" customHeight="1" x14ac:dyDescent="0.2">
      <c r="B28" s="104" t="s">
        <v>39</v>
      </c>
      <c r="C28" s="104" t="s">
        <v>253</v>
      </c>
      <c r="D28" s="104" t="s">
        <v>429</v>
      </c>
      <c r="E28" s="159">
        <v>259</v>
      </c>
      <c r="F28" s="106"/>
      <c r="G28" s="106"/>
      <c r="H28" s="585"/>
      <c r="I28" s="188"/>
      <c r="J28" s="918">
        <f>SUM(J29:J30)</f>
        <v>113</v>
      </c>
      <c r="K28" s="262">
        <f t="shared" ref="K28" si="5">SUM(K29:K30)</f>
        <v>146</v>
      </c>
      <c r="L28" s="67"/>
      <c r="M28" s="120"/>
      <c r="N28" s="67"/>
      <c r="O28" s="94"/>
      <c r="P28" s="75"/>
      <c r="Q28" s="75"/>
      <c r="R28" s="75"/>
      <c r="S28" s="75"/>
      <c r="T28" s="98"/>
      <c r="U28" s="76"/>
      <c r="V28" s="76"/>
      <c r="W28" s="785"/>
      <c r="X28" s="76"/>
      <c r="Y28" s="98"/>
    </row>
    <row r="29" spans="1:25" ht="15" customHeight="1" x14ac:dyDescent="0.2">
      <c r="B29" s="104"/>
      <c r="C29" s="104"/>
      <c r="D29" s="104" t="s">
        <v>254</v>
      </c>
      <c r="E29" s="140">
        <v>197</v>
      </c>
      <c r="F29" s="106"/>
      <c r="G29" s="106"/>
      <c r="H29" s="585"/>
      <c r="I29" s="188"/>
      <c r="J29" s="919">
        <v>92</v>
      </c>
      <c r="K29" s="120">
        <v>105</v>
      </c>
      <c r="L29" s="120"/>
      <c r="M29" s="120"/>
      <c r="N29" s="67"/>
      <c r="O29" s="94"/>
      <c r="P29" s="75"/>
      <c r="Q29" s="75"/>
      <c r="R29" s="75"/>
      <c r="S29" s="75"/>
      <c r="T29" s="98"/>
      <c r="U29" s="76"/>
      <c r="V29" s="76"/>
      <c r="W29" s="785"/>
      <c r="X29" s="76"/>
      <c r="Y29" s="98"/>
    </row>
    <row r="30" spans="1:25" ht="15" customHeight="1" x14ac:dyDescent="0.2">
      <c r="B30" s="104"/>
      <c r="C30" s="104"/>
      <c r="D30" s="104" t="s">
        <v>255</v>
      </c>
      <c r="E30" s="140">
        <v>62</v>
      </c>
      <c r="F30" s="106"/>
      <c r="G30" s="106"/>
      <c r="H30" s="585"/>
      <c r="I30" s="188"/>
      <c r="J30" s="919">
        <v>21</v>
      </c>
      <c r="K30" s="120">
        <v>41</v>
      </c>
      <c r="L30" s="120"/>
      <c r="M30" s="120"/>
      <c r="N30" s="67"/>
      <c r="O30" s="94"/>
      <c r="P30" s="75"/>
      <c r="Q30" s="75"/>
      <c r="R30" s="75"/>
      <c r="S30" s="75"/>
      <c r="T30" s="98"/>
      <c r="U30" s="76"/>
      <c r="V30" s="76"/>
      <c r="W30" s="785"/>
      <c r="X30" s="76"/>
      <c r="Y30" s="98"/>
    </row>
    <row r="31" spans="1:25" ht="15" customHeight="1" x14ac:dyDescent="0.2">
      <c r="B31" s="104"/>
      <c r="C31" s="104"/>
      <c r="D31" s="104"/>
      <c r="E31" s="140"/>
      <c r="F31" s="106"/>
      <c r="G31" s="106"/>
      <c r="H31" s="585"/>
      <c r="I31" s="188"/>
      <c r="J31" s="196"/>
      <c r="K31" s="67"/>
      <c r="L31" s="67"/>
      <c r="M31" s="120"/>
      <c r="N31" s="67"/>
      <c r="O31" s="94"/>
      <c r="P31" s="75"/>
      <c r="Q31" s="75"/>
      <c r="R31" s="75"/>
      <c r="S31" s="75"/>
      <c r="T31" s="98"/>
      <c r="U31" s="76"/>
      <c r="V31" s="76"/>
      <c r="W31" s="785"/>
      <c r="X31" s="76"/>
      <c r="Y31" s="98"/>
    </row>
    <row r="32" spans="1:25" ht="15" customHeight="1" x14ac:dyDescent="0.2">
      <c r="B32" s="104" t="s">
        <v>39</v>
      </c>
      <c r="C32" s="104" t="s">
        <v>201</v>
      </c>
      <c r="D32" s="588" t="s">
        <v>430</v>
      </c>
      <c r="E32" s="159">
        <v>38</v>
      </c>
      <c r="F32" s="106"/>
      <c r="G32" s="106"/>
      <c r="H32" s="585"/>
      <c r="I32" s="188"/>
      <c r="J32" s="98"/>
      <c r="K32" s="119"/>
      <c r="L32" s="67">
        <v>38</v>
      </c>
      <c r="M32" s="156"/>
      <c r="N32" s="67"/>
      <c r="O32" s="94"/>
      <c r="P32" s="75"/>
      <c r="Q32" s="75"/>
      <c r="R32" s="75"/>
      <c r="S32" s="75"/>
      <c r="T32" s="98"/>
      <c r="U32" s="76"/>
      <c r="V32" s="76"/>
      <c r="W32" s="785"/>
      <c r="X32" s="76"/>
      <c r="Y32" s="98"/>
    </row>
    <row r="33" spans="2:28" ht="15" customHeight="1" x14ac:dyDescent="0.2">
      <c r="B33" s="104"/>
      <c r="C33" s="104"/>
      <c r="D33" s="787" t="s">
        <v>239</v>
      </c>
      <c r="E33" s="140">
        <v>38</v>
      </c>
      <c r="F33" s="106"/>
      <c r="G33" s="106"/>
      <c r="H33" s="585"/>
      <c r="I33" s="188"/>
      <c r="J33" s="196"/>
      <c r="K33" s="119"/>
      <c r="L33" s="120">
        <v>38</v>
      </c>
      <c r="M33" s="156"/>
      <c r="N33" s="67"/>
      <c r="O33" s="94"/>
      <c r="P33" s="75"/>
      <c r="Q33" s="75"/>
      <c r="R33" s="75"/>
      <c r="S33" s="75"/>
      <c r="T33" s="98"/>
      <c r="U33" s="76"/>
      <c r="V33" s="76"/>
      <c r="W33" s="785"/>
      <c r="X33" s="76"/>
      <c r="Y33" s="98"/>
    </row>
    <row r="34" spans="2:28" ht="15" customHeight="1" x14ac:dyDescent="0.2">
      <c r="B34" s="104"/>
      <c r="C34" s="104"/>
      <c r="D34" s="787" t="s">
        <v>240</v>
      </c>
      <c r="E34" s="140">
        <v>0</v>
      </c>
      <c r="F34" s="106"/>
      <c r="G34" s="106"/>
      <c r="I34" s="188"/>
      <c r="J34" s="196"/>
      <c r="K34" s="119"/>
      <c r="L34" s="120">
        <v>0</v>
      </c>
      <c r="M34" s="156"/>
      <c r="N34" s="67"/>
      <c r="O34" s="94"/>
      <c r="P34" s="75"/>
      <c r="Q34" s="75"/>
      <c r="R34" s="75"/>
      <c r="S34" s="75"/>
      <c r="T34" s="98"/>
      <c r="U34" s="76"/>
      <c r="V34" s="76"/>
      <c r="W34" s="785"/>
      <c r="X34" s="76"/>
      <c r="Y34" s="98"/>
    </row>
    <row r="35" spans="2:28" ht="15" customHeight="1" x14ac:dyDescent="0.2">
      <c r="B35" s="104"/>
      <c r="C35" s="104"/>
      <c r="D35" s="104"/>
      <c r="E35" s="140"/>
      <c r="F35" s="106"/>
      <c r="G35" s="106"/>
      <c r="H35" s="585"/>
      <c r="I35" s="188"/>
      <c r="J35" s="196"/>
      <c r="K35" s="67"/>
      <c r="L35" s="67"/>
      <c r="M35" s="120"/>
      <c r="N35" s="67"/>
      <c r="O35" s="94"/>
      <c r="P35" s="75"/>
      <c r="Q35" s="75"/>
      <c r="R35" s="75"/>
      <c r="S35" s="75"/>
      <c r="T35" s="98"/>
      <c r="U35" s="76"/>
      <c r="V35" s="76"/>
      <c r="W35" s="785"/>
      <c r="X35" s="76"/>
      <c r="Y35" s="98"/>
    </row>
    <row r="36" spans="2:28" ht="15" customHeight="1" x14ac:dyDescent="0.2">
      <c r="B36" s="104" t="s">
        <v>39</v>
      </c>
      <c r="C36" s="104" t="s">
        <v>327</v>
      </c>
      <c r="D36" s="104" t="s">
        <v>431</v>
      </c>
      <c r="E36" s="159">
        <v>45</v>
      </c>
      <c r="F36" s="106"/>
      <c r="G36" s="106"/>
      <c r="H36" s="585"/>
      <c r="I36" s="188"/>
      <c r="J36" s="196"/>
      <c r="K36" s="119"/>
      <c r="L36" s="67">
        <v>45</v>
      </c>
      <c r="M36" s="67"/>
      <c r="N36" s="67"/>
      <c r="O36" s="94"/>
      <c r="P36" s="75"/>
      <c r="Q36" s="75"/>
      <c r="R36" s="75"/>
      <c r="S36" s="75"/>
      <c r="T36" s="98"/>
      <c r="U36" s="76"/>
      <c r="V36" s="76"/>
      <c r="W36" s="785"/>
      <c r="X36" s="76"/>
      <c r="Y36" s="98"/>
    </row>
    <row r="37" spans="2:28" ht="15" customHeight="1" x14ac:dyDescent="0.2">
      <c r="B37" s="104"/>
      <c r="C37" s="104"/>
      <c r="D37" s="104" t="s">
        <v>256</v>
      </c>
      <c r="E37" s="140">
        <v>45</v>
      </c>
      <c r="F37" s="106"/>
      <c r="G37" s="106"/>
      <c r="H37" s="585"/>
      <c r="I37" s="188"/>
      <c r="J37" s="196"/>
      <c r="K37" s="119"/>
      <c r="L37" s="120">
        <v>45</v>
      </c>
      <c r="M37" s="120"/>
      <c r="N37" s="67"/>
      <c r="O37" s="94"/>
      <c r="P37" s="75"/>
      <c r="Q37" s="75"/>
      <c r="R37" s="75"/>
      <c r="S37" s="75"/>
      <c r="T37" s="98"/>
      <c r="U37" s="76"/>
      <c r="V37" s="76"/>
      <c r="W37" s="785"/>
      <c r="X37" s="76"/>
      <c r="Y37" s="98"/>
    </row>
    <row r="38" spans="2:28" ht="15" customHeight="1" x14ac:dyDescent="0.2">
      <c r="B38" s="104"/>
      <c r="C38" s="104"/>
      <c r="D38" s="104" t="s">
        <v>257</v>
      </c>
      <c r="E38" s="140">
        <v>0</v>
      </c>
      <c r="F38" s="106"/>
      <c r="G38" s="106"/>
      <c r="H38" s="585"/>
      <c r="I38" s="188"/>
      <c r="J38" s="196"/>
      <c r="K38" s="119"/>
      <c r="L38" s="120">
        <v>0</v>
      </c>
      <c r="M38" s="120"/>
      <c r="N38" s="67"/>
      <c r="O38" s="94"/>
      <c r="P38" s="75"/>
      <c r="Q38" s="75"/>
      <c r="R38" s="75"/>
      <c r="S38" s="75"/>
      <c r="T38" s="98"/>
      <c r="U38" s="76"/>
      <c r="V38" s="76"/>
      <c r="W38" s="785"/>
      <c r="X38" s="76"/>
      <c r="Y38" s="98"/>
    </row>
    <row r="39" spans="2:28" ht="15" customHeight="1" x14ac:dyDescent="0.2">
      <c r="B39" s="104"/>
      <c r="C39" s="104"/>
      <c r="D39" s="104"/>
      <c r="E39" s="140"/>
      <c r="F39" s="106"/>
      <c r="G39" s="106"/>
      <c r="H39" s="585"/>
      <c r="I39" s="188"/>
      <c r="J39" s="196"/>
      <c r="K39" s="120"/>
      <c r="L39" s="120"/>
      <c r="M39" s="120"/>
      <c r="N39" s="67"/>
      <c r="O39" s="94"/>
      <c r="P39" s="75"/>
      <c r="Q39" s="75"/>
      <c r="R39" s="75"/>
      <c r="S39" s="75"/>
      <c r="T39" s="98"/>
      <c r="U39" s="76"/>
      <c r="V39" s="76"/>
      <c r="W39" s="785"/>
      <c r="X39" s="76"/>
      <c r="Y39" s="98"/>
    </row>
    <row r="40" spans="2:28" ht="15" customHeight="1" x14ac:dyDescent="0.2">
      <c r="B40" s="104" t="s">
        <v>39</v>
      </c>
      <c r="C40" s="104" t="s">
        <v>327</v>
      </c>
      <c r="D40" s="104" t="s">
        <v>432</v>
      </c>
      <c r="E40" s="159">
        <v>52</v>
      </c>
      <c r="F40" s="106"/>
      <c r="G40" s="106"/>
      <c r="H40" s="585"/>
      <c r="I40" s="188"/>
      <c r="J40" s="196"/>
      <c r="K40" s="67"/>
      <c r="L40" s="119"/>
      <c r="M40" s="67">
        <v>52</v>
      </c>
      <c r="N40" s="67"/>
      <c r="O40" s="94"/>
      <c r="P40" s="75"/>
      <c r="Q40" s="75"/>
      <c r="R40" s="75"/>
      <c r="S40" s="75"/>
      <c r="T40" s="98"/>
      <c r="U40" s="76"/>
      <c r="V40" s="76"/>
      <c r="W40" s="785"/>
      <c r="X40" s="76"/>
      <c r="Y40" s="98"/>
    </row>
    <row r="41" spans="2:28" ht="15" customHeight="1" x14ac:dyDescent="0.2">
      <c r="B41" s="104"/>
      <c r="C41" s="104"/>
      <c r="D41" s="104" t="s">
        <v>256</v>
      </c>
      <c r="E41" s="140">
        <v>52</v>
      </c>
      <c r="F41" s="106"/>
      <c r="G41" s="106"/>
      <c r="H41" s="585"/>
      <c r="I41" s="188"/>
      <c r="J41" s="196"/>
      <c r="K41" s="120"/>
      <c r="L41" s="119"/>
      <c r="M41" s="120">
        <v>52</v>
      </c>
      <c r="N41" s="67"/>
      <c r="O41" s="94"/>
      <c r="P41" s="75"/>
      <c r="Q41" s="75"/>
      <c r="R41" s="75"/>
      <c r="S41" s="75"/>
      <c r="T41" s="98"/>
      <c r="U41" s="76"/>
      <c r="V41" s="76"/>
      <c r="W41" s="785"/>
      <c r="X41" s="76"/>
      <c r="Y41" s="98"/>
    </row>
    <row r="42" spans="2:28" ht="15" customHeight="1" x14ac:dyDescent="0.2">
      <c r="B42" s="104"/>
      <c r="C42" s="104"/>
      <c r="D42" s="104" t="s">
        <v>257</v>
      </c>
      <c r="E42" s="140">
        <v>0</v>
      </c>
      <c r="F42" s="106"/>
      <c r="G42" s="106"/>
      <c r="H42" s="585"/>
      <c r="I42" s="188"/>
      <c r="J42" s="196"/>
      <c r="K42" s="120"/>
      <c r="L42" s="119"/>
      <c r="M42" s="120">
        <v>0</v>
      </c>
      <c r="N42" s="67"/>
      <c r="O42" s="94"/>
      <c r="P42" s="75"/>
      <c r="Q42" s="75"/>
      <c r="R42" s="75"/>
      <c r="S42" s="75"/>
      <c r="T42" s="98"/>
      <c r="U42" s="76"/>
      <c r="V42" s="76"/>
      <c r="W42" s="785"/>
      <c r="X42" s="76"/>
      <c r="Y42" s="98"/>
    </row>
    <row r="43" spans="2:28" ht="15" customHeight="1" x14ac:dyDescent="0.2">
      <c r="B43" s="104"/>
      <c r="C43" s="104"/>
      <c r="D43" s="104"/>
      <c r="E43" s="140"/>
      <c r="F43" s="106"/>
      <c r="G43" s="106"/>
      <c r="H43" s="585"/>
      <c r="I43" s="188"/>
      <c r="J43" s="196"/>
      <c r="K43" s="120"/>
      <c r="L43" s="119"/>
      <c r="M43" s="120"/>
      <c r="N43" s="67"/>
      <c r="O43" s="94"/>
      <c r="P43" s="75"/>
      <c r="Q43" s="75"/>
      <c r="R43" s="75"/>
      <c r="S43" s="75"/>
      <c r="T43" s="98"/>
      <c r="U43" s="76"/>
      <c r="V43" s="76"/>
      <c r="W43" s="785"/>
      <c r="X43" s="76"/>
      <c r="Y43" s="98"/>
    </row>
    <row r="44" spans="2:28" ht="15" customHeight="1" x14ac:dyDescent="0.2">
      <c r="B44" s="103" t="s">
        <v>39</v>
      </c>
      <c r="C44" s="103" t="s">
        <v>24</v>
      </c>
      <c r="D44" s="124" t="s">
        <v>590</v>
      </c>
      <c r="E44" s="218">
        <f>SUM(F44:W44)</f>
        <v>724</v>
      </c>
      <c r="F44" s="58"/>
      <c r="G44" s="75"/>
      <c r="H44" s="75"/>
      <c r="I44" s="58"/>
      <c r="J44" s="98"/>
      <c r="K44" s="201"/>
      <c r="L44" s="67"/>
      <c r="M44" s="201"/>
      <c r="N44" s="201">
        <f t="shared" ref="N44:T44" si="6">SUM(N45:N46)</f>
        <v>100</v>
      </c>
      <c r="O44" s="201">
        <f t="shared" si="6"/>
        <v>100</v>
      </c>
      <c r="P44" s="483">
        <f t="shared" si="6"/>
        <v>100</v>
      </c>
      <c r="Q44" s="75">
        <f t="shared" si="6"/>
        <v>100</v>
      </c>
      <c r="R44" s="75">
        <f t="shared" si="6"/>
        <v>100</v>
      </c>
      <c r="S44" s="75">
        <f t="shared" si="6"/>
        <v>100</v>
      </c>
      <c r="T44" s="98">
        <f t="shared" si="6"/>
        <v>100</v>
      </c>
      <c r="U44" s="1008">
        <f>SUM(U45:U46)</f>
        <v>24</v>
      </c>
      <c r="V44" s="76"/>
      <c r="W44" s="785"/>
      <c r="X44" s="76"/>
      <c r="Y44" s="98"/>
      <c r="AA44" s="75"/>
      <c r="AB44" s="75"/>
    </row>
    <row r="45" spans="2:28" ht="15" customHeight="1" x14ac:dyDescent="0.2">
      <c r="B45" s="103"/>
      <c r="C45" s="104"/>
      <c r="D45" s="787" t="s">
        <v>592</v>
      </c>
      <c r="E45" s="105">
        <f>SUM(F45:W45)</f>
        <v>543</v>
      </c>
      <c r="F45" s="106"/>
      <c r="G45" s="107"/>
      <c r="H45" s="107"/>
      <c r="I45" s="106"/>
      <c r="J45" s="111"/>
      <c r="K45" s="109"/>
      <c r="L45" s="110"/>
      <c r="M45" s="110"/>
      <c r="N45" s="201">
        <v>75</v>
      </c>
      <c r="O45" s="201">
        <v>75</v>
      </c>
      <c r="P45" s="410">
        <v>75</v>
      </c>
      <c r="Q45" s="113">
        <v>75</v>
      </c>
      <c r="R45" s="113">
        <v>75</v>
      </c>
      <c r="S45" s="113">
        <v>75</v>
      </c>
      <c r="T45" s="98">
        <v>75</v>
      </c>
      <c r="U45" s="1008">
        <v>18</v>
      </c>
      <c r="V45" s="76"/>
      <c r="W45" s="785"/>
      <c r="X45" s="76"/>
      <c r="Y45" s="98"/>
      <c r="AA45" s="113"/>
      <c r="AB45" s="112"/>
    </row>
    <row r="46" spans="2:28" ht="15" customHeight="1" x14ac:dyDescent="0.2">
      <c r="B46" s="103"/>
      <c r="C46" s="104"/>
      <c r="D46" s="787" t="s">
        <v>593</v>
      </c>
      <c r="E46" s="105">
        <f>SUM(F46:W46)</f>
        <v>181</v>
      </c>
      <c r="F46" s="106"/>
      <c r="G46" s="112"/>
      <c r="H46" s="107"/>
      <c r="I46" s="106"/>
      <c r="J46" s="111"/>
      <c r="K46" s="109"/>
      <c r="L46" s="110"/>
      <c r="M46" s="110"/>
      <c r="N46" s="201">
        <v>25</v>
      </c>
      <c r="O46" s="201">
        <v>25</v>
      </c>
      <c r="P46" s="410">
        <v>25</v>
      </c>
      <c r="Q46" s="113">
        <v>25</v>
      </c>
      <c r="R46" s="113">
        <v>25</v>
      </c>
      <c r="S46" s="113">
        <v>25</v>
      </c>
      <c r="T46" s="98">
        <v>25</v>
      </c>
      <c r="U46" s="1008">
        <v>6</v>
      </c>
      <c r="V46" s="76"/>
      <c r="W46" s="785"/>
      <c r="X46" s="76"/>
      <c r="Y46" s="98"/>
      <c r="AA46" s="113"/>
      <c r="AB46" s="112"/>
    </row>
    <row r="47" spans="2:28" ht="15" customHeight="1" x14ac:dyDescent="0.2">
      <c r="B47" s="103"/>
      <c r="C47" s="103"/>
      <c r="D47" s="818"/>
      <c r="E47" s="132"/>
      <c r="F47" s="106"/>
      <c r="G47" s="112"/>
      <c r="H47" s="107"/>
      <c r="I47" s="106"/>
      <c r="J47" s="111"/>
      <c r="K47" s="109"/>
      <c r="L47" s="110"/>
      <c r="M47" s="110"/>
      <c r="N47" s="110"/>
      <c r="O47" s="108"/>
      <c r="P47" s="113"/>
      <c r="Q47" s="113"/>
      <c r="R47" s="113"/>
      <c r="S47" s="113"/>
      <c r="T47" s="111"/>
      <c r="U47" s="113"/>
      <c r="V47" s="113"/>
      <c r="W47" s="788"/>
      <c r="X47" s="75"/>
      <c r="Y47" s="98"/>
      <c r="AA47" s="113"/>
      <c r="AB47" s="112"/>
    </row>
    <row r="48" spans="2:28" ht="15" customHeight="1" x14ac:dyDescent="0.2">
      <c r="B48" s="103" t="s">
        <v>39</v>
      </c>
      <c r="C48" s="103" t="s">
        <v>24</v>
      </c>
      <c r="D48" s="124" t="s">
        <v>591</v>
      </c>
      <c r="E48" s="218">
        <f>SUM(F48:W48)</f>
        <v>150</v>
      </c>
      <c r="F48" s="106"/>
      <c r="G48" s="112"/>
      <c r="H48" s="107"/>
      <c r="I48" s="106"/>
      <c r="J48" s="111"/>
      <c r="K48" s="109"/>
      <c r="L48" s="110"/>
      <c r="M48" s="110"/>
      <c r="N48" s="109"/>
      <c r="O48" s="108"/>
      <c r="P48" s="68"/>
      <c r="Q48" s="68"/>
      <c r="R48" s="68"/>
      <c r="S48" s="68"/>
      <c r="T48" s="70"/>
      <c r="U48" s="68"/>
      <c r="V48" s="1008">
        <f>V49+V50</f>
        <v>75</v>
      </c>
      <c r="W48" s="1009">
        <f>W49+W50</f>
        <v>75</v>
      </c>
      <c r="X48" s="76"/>
      <c r="Y48" s="98"/>
      <c r="AA48" s="113"/>
      <c r="AB48" s="112"/>
    </row>
    <row r="49" spans="2:28" ht="15" customHeight="1" x14ac:dyDescent="0.2">
      <c r="B49" s="103"/>
      <c r="C49" s="103"/>
      <c r="D49" s="818" t="s">
        <v>588</v>
      </c>
      <c r="E49" s="105">
        <f>SUM(F49:W49)</f>
        <v>113</v>
      </c>
      <c r="F49" s="106"/>
      <c r="G49" s="112"/>
      <c r="H49" s="107"/>
      <c r="I49" s="106"/>
      <c r="J49" s="111"/>
      <c r="K49" s="109"/>
      <c r="L49" s="110"/>
      <c r="M49" s="110"/>
      <c r="N49" s="109"/>
      <c r="O49" s="108"/>
      <c r="P49" s="68"/>
      <c r="Q49" s="68"/>
      <c r="R49" s="68"/>
      <c r="S49" s="68"/>
      <c r="T49" s="70"/>
      <c r="U49" s="68"/>
      <c r="V49" s="113">
        <v>57</v>
      </c>
      <c r="W49" s="788">
        <v>56</v>
      </c>
      <c r="X49" s="76"/>
      <c r="Y49" s="98"/>
      <c r="AA49" s="113"/>
      <c r="AB49" s="112"/>
    </row>
    <row r="50" spans="2:28" ht="15" customHeight="1" x14ac:dyDescent="0.2">
      <c r="B50" s="103"/>
      <c r="C50" s="103"/>
      <c r="D50" s="818" t="s">
        <v>589</v>
      </c>
      <c r="E50" s="105">
        <f>SUM(F50:W50)</f>
        <v>37</v>
      </c>
      <c r="F50" s="106"/>
      <c r="G50" s="112"/>
      <c r="H50" s="107"/>
      <c r="I50" s="106"/>
      <c r="J50" s="111"/>
      <c r="K50" s="109"/>
      <c r="L50" s="110"/>
      <c r="M50" s="110"/>
      <c r="N50" s="109"/>
      <c r="O50" s="108"/>
      <c r="P50" s="68"/>
      <c r="Q50" s="68"/>
      <c r="R50" s="68"/>
      <c r="S50" s="68"/>
      <c r="T50" s="70"/>
      <c r="U50" s="68"/>
      <c r="V50" s="113">
        <v>18</v>
      </c>
      <c r="W50" s="788">
        <v>19</v>
      </c>
      <c r="X50" s="76"/>
      <c r="Y50" s="98"/>
      <c r="AA50" s="113"/>
      <c r="AB50" s="112"/>
    </row>
    <row r="51" spans="2:28" ht="15" customHeight="1" x14ac:dyDescent="0.2">
      <c r="B51" s="103"/>
      <c r="C51" s="103"/>
      <c r="D51" s="818"/>
      <c r="E51" s="132"/>
      <c r="F51" s="106"/>
      <c r="G51" s="112"/>
      <c r="H51" s="107"/>
      <c r="I51" s="106"/>
      <c r="J51" s="111"/>
      <c r="K51" s="109"/>
      <c r="L51" s="110"/>
      <c r="M51" s="110"/>
      <c r="N51" s="109"/>
      <c r="O51" s="108"/>
      <c r="P51" s="68"/>
      <c r="Q51" s="68"/>
      <c r="R51" s="68"/>
      <c r="S51" s="68"/>
      <c r="T51" s="70"/>
      <c r="U51" s="68"/>
      <c r="V51" s="113"/>
      <c r="W51" s="788"/>
      <c r="X51" s="75"/>
      <c r="Y51" s="98"/>
      <c r="AA51" s="113"/>
      <c r="AB51" s="112"/>
    </row>
    <row r="52" spans="2:28" ht="15" customHeight="1" x14ac:dyDescent="0.2">
      <c r="B52" s="103" t="s">
        <v>39</v>
      </c>
      <c r="C52" s="103" t="s">
        <v>24</v>
      </c>
      <c r="D52" s="124" t="s">
        <v>596</v>
      </c>
      <c r="E52" s="218">
        <f>SUM(F52:W52)</f>
        <v>100</v>
      </c>
      <c r="F52" s="106"/>
      <c r="G52" s="112"/>
      <c r="H52" s="107"/>
      <c r="I52" s="106"/>
      <c r="J52" s="111"/>
      <c r="K52" s="109"/>
      <c r="L52" s="110"/>
      <c r="M52" s="110"/>
      <c r="N52" s="109"/>
      <c r="O52" s="108"/>
      <c r="P52" s="68"/>
      <c r="Q52" s="68"/>
      <c r="R52" s="68"/>
      <c r="S52" s="68"/>
      <c r="T52" s="70"/>
      <c r="U52" s="68"/>
      <c r="V52" s="1008">
        <f>V53+V54</f>
        <v>50</v>
      </c>
      <c r="W52" s="1009">
        <f>W53+W54</f>
        <v>50</v>
      </c>
      <c r="X52" s="76"/>
      <c r="Y52" s="98"/>
      <c r="AA52" s="113"/>
      <c r="AB52" s="112"/>
    </row>
    <row r="53" spans="2:28" ht="15" customHeight="1" x14ac:dyDescent="0.2">
      <c r="B53" s="103"/>
      <c r="C53" s="103"/>
      <c r="D53" s="818" t="s">
        <v>594</v>
      </c>
      <c r="E53" s="105">
        <f>SUM(F53:W53)</f>
        <v>75</v>
      </c>
      <c r="F53" s="106"/>
      <c r="G53" s="112"/>
      <c r="H53" s="107"/>
      <c r="I53" s="106"/>
      <c r="J53" s="111"/>
      <c r="K53" s="109"/>
      <c r="L53" s="110"/>
      <c r="M53" s="110"/>
      <c r="N53" s="109"/>
      <c r="O53" s="108"/>
      <c r="P53" s="68"/>
      <c r="Q53" s="68"/>
      <c r="R53" s="68"/>
      <c r="S53" s="68"/>
      <c r="T53" s="70"/>
      <c r="U53" s="68"/>
      <c r="V53" s="113">
        <v>38</v>
      </c>
      <c r="W53" s="788">
        <v>37</v>
      </c>
      <c r="X53" s="76"/>
      <c r="Y53" s="98"/>
      <c r="AA53" s="113"/>
      <c r="AB53" s="112"/>
    </row>
    <row r="54" spans="2:28" ht="15" customHeight="1" x14ac:dyDescent="0.2">
      <c r="B54" s="103"/>
      <c r="C54" s="103"/>
      <c r="D54" s="818" t="s">
        <v>595</v>
      </c>
      <c r="E54" s="105">
        <f>SUM(F54:W54)</f>
        <v>25</v>
      </c>
      <c r="F54" s="106"/>
      <c r="G54" s="112"/>
      <c r="H54" s="107"/>
      <c r="I54" s="106"/>
      <c r="J54" s="111"/>
      <c r="K54" s="109"/>
      <c r="L54" s="110"/>
      <c r="M54" s="110"/>
      <c r="N54" s="109"/>
      <c r="O54" s="108"/>
      <c r="P54" s="68"/>
      <c r="Q54" s="68"/>
      <c r="R54" s="68"/>
      <c r="S54" s="68"/>
      <c r="T54" s="70"/>
      <c r="U54" s="68"/>
      <c r="V54" s="113">
        <v>12</v>
      </c>
      <c r="W54" s="788">
        <v>13</v>
      </c>
      <c r="X54" s="76"/>
      <c r="Y54" s="98"/>
      <c r="AA54" s="113"/>
      <c r="AB54" s="112"/>
    </row>
    <row r="55" spans="2:28" ht="15" customHeight="1" x14ac:dyDescent="0.2">
      <c r="B55" s="103"/>
      <c r="C55" s="103"/>
      <c r="D55" s="818"/>
      <c r="E55" s="132"/>
      <c r="F55" s="106"/>
      <c r="G55" s="112"/>
      <c r="H55" s="107"/>
      <c r="I55" s="106"/>
      <c r="J55" s="111"/>
      <c r="K55" s="109"/>
      <c r="L55" s="110"/>
      <c r="M55" s="110"/>
      <c r="N55" s="110"/>
      <c r="O55" s="108"/>
      <c r="P55" s="113"/>
      <c r="Q55" s="113"/>
      <c r="R55" s="113"/>
      <c r="S55" s="113"/>
      <c r="T55" s="111"/>
      <c r="U55" s="113"/>
      <c r="V55" s="113"/>
      <c r="W55" s="1005"/>
      <c r="X55" s="101"/>
      <c r="Y55" s="102"/>
    </row>
    <row r="56" spans="2:28" ht="15" customHeight="1" x14ac:dyDescent="0.2">
      <c r="B56" s="81"/>
      <c r="C56" s="25"/>
      <c r="D56" s="82" t="s">
        <v>449</v>
      </c>
      <c r="E56" s="26"/>
      <c r="F56" s="30"/>
      <c r="G56" s="30"/>
      <c r="H56" s="30"/>
      <c r="I56" s="30"/>
      <c r="J56" s="807"/>
      <c r="K56" s="33"/>
      <c r="L56" s="33"/>
      <c r="M56" s="33"/>
      <c r="N56" s="33"/>
      <c r="O56" s="31"/>
      <c r="P56" s="35"/>
      <c r="Q56" s="35"/>
      <c r="R56" s="35"/>
      <c r="S56" s="35"/>
      <c r="T56" s="34"/>
      <c r="U56" s="146"/>
      <c r="V56" s="146"/>
      <c r="W56" s="147"/>
      <c r="X56" s="146"/>
      <c r="Y56" s="148"/>
    </row>
    <row r="57" spans="2:28" ht="15" customHeight="1" x14ac:dyDescent="0.2">
      <c r="B57" s="74"/>
      <c r="C57" s="24"/>
      <c r="D57" s="288"/>
      <c r="E57" s="65"/>
      <c r="F57" s="58"/>
      <c r="G57" s="58"/>
      <c r="H57" s="58"/>
      <c r="I57" s="58"/>
      <c r="J57" s="98"/>
      <c r="K57" s="67"/>
      <c r="L57" s="67"/>
      <c r="M57" s="67"/>
      <c r="N57" s="67"/>
      <c r="O57" s="94"/>
      <c r="P57" s="68"/>
      <c r="Q57" s="68"/>
      <c r="R57" s="68"/>
      <c r="S57" s="68"/>
      <c r="T57" s="70"/>
      <c r="U57" s="95"/>
      <c r="V57" s="95"/>
      <c r="W57" s="79"/>
      <c r="X57" s="95"/>
      <c r="Y57" s="80"/>
    </row>
    <row r="58" spans="2:28" ht="15" customHeight="1" x14ac:dyDescent="0.2">
      <c r="B58" s="74" t="s">
        <v>614</v>
      </c>
      <c r="C58" s="160" t="s">
        <v>35</v>
      </c>
      <c r="D58" s="160" t="s">
        <v>126</v>
      </c>
      <c r="E58" s="161">
        <v>16</v>
      </c>
      <c r="F58" s="106">
        <v>16</v>
      </c>
      <c r="J58" s="196"/>
      <c r="K58" s="120"/>
      <c r="L58" s="119"/>
      <c r="M58" s="119"/>
      <c r="N58" s="119"/>
      <c r="O58" s="133"/>
      <c r="P58" s="121"/>
      <c r="T58" s="128"/>
      <c r="W58" s="79"/>
      <c r="Y58" s="80"/>
    </row>
    <row r="59" spans="2:28" ht="15" customHeight="1" x14ac:dyDescent="0.2">
      <c r="B59" s="74" t="s">
        <v>615</v>
      </c>
      <c r="C59" s="74" t="s">
        <v>25</v>
      </c>
      <c r="D59" s="103" t="s">
        <v>82</v>
      </c>
      <c r="E59" s="162">
        <v>12</v>
      </c>
      <c r="F59" s="163">
        <v>12</v>
      </c>
      <c r="J59" s="196"/>
      <c r="K59" s="120"/>
      <c r="L59" s="119"/>
      <c r="M59" s="119"/>
      <c r="N59" s="119"/>
      <c r="O59" s="133"/>
      <c r="P59" s="121"/>
      <c r="T59" s="128"/>
      <c r="W59" s="79"/>
      <c r="Y59" s="80"/>
    </row>
    <row r="60" spans="2:28" ht="15" customHeight="1" x14ac:dyDescent="0.2">
      <c r="B60" s="74" t="s">
        <v>616</v>
      </c>
      <c r="C60" s="74" t="s">
        <v>37</v>
      </c>
      <c r="D60" s="74" t="s">
        <v>129</v>
      </c>
      <c r="E60" s="162">
        <v>29</v>
      </c>
      <c r="F60" s="163">
        <v>29</v>
      </c>
      <c r="J60" s="196"/>
      <c r="K60" s="120"/>
      <c r="L60" s="119"/>
      <c r="M60" s="119"/>
      <c r="N60" s="119"/>
      <c r="O60" s="133"/>
      <c r="P60" s="121"/>
      <c r="T60" s="128"/>
      <c r="W60" s="79"/>
      <c r="Y60" s="80"/>
    </row>
    <row r="61" spans="2:28" ht="15" customHeight="1" x14ac:dyDescent="0.2">
      <c r="B61" s="74" t="s">
        <v>615</v>
      </c>
      <c r="C61" s="164" t="s">
        <v>69</v>
      </c>
      <c r="D61" s="74" t="s">
        <v>127</v>
      </c>
      <c r="E61" s="162">
        <v>56</v>
      </c>
      <c r="F61" s="163">
        <v>56</v>
      </c>
      <c r="J61" s="196"/>
      <c r="K61" s="120"/>
      <c r="L61" s="119"/>
      <c r="M61" s="119"/>
      <c r="N61" s="119"/>
      <c r="O61" s="133"/>
      <c r="P61" s="121"/>
      <c r="T61" s="128"/>
      <c r="W61" s="79"/>
      <c r="Y61" s="80"/>
    </row>
    <row r="62" spans="2:28" ht="15" customHeight="1" x14ac:dyDescent="0.2">
      <c r="B62" s="74" t="s">
        <v>71</v>
      </c>
      <c r="C62" s="164" t="s">
        <v>70</v>
      </c>
      <c r="D62" s="74" t="s">
        <v>128</v>
      </c>
      <c r="E62" s="162">
        <v>34</v>
      </c>
      <c r="F62" s="163">
        <v>34</v>
      </c>
      <c r="J62" s="196"/>
      <c r="K62" s="120"/>
      <c r="L62" s="119"/>
      <c r="M62" s="119"/>
      <c r="N62" s="119"/>
      <c r="O62" s="133"/>
      <c r="P62" s="121"/>
      <c r="T62" s="128"/>
      <c r="W62" s="79"/>
      <c r="Y62" s="80"/>
    </row>
    <row r="63" spans="2:28" ht="15" customHeight="1" x14ac:dyDescent="0.2">
      <c r="B63" s="74" t="s">
        <v>71</v>
      </c>
      <c r="C63" s="164" t="s">
        <v>70</v>
      </c>
      <c r="D63" s="74" t="s">
        <v>128</v>
      </c>
      <c r="E63" s="165">
        <v>40</v>
      </c>
      <c r="F63" s="163"/>
      <c r="G63" s="126">
        <v>40</v>
      </c>
      <c r="J63" s="196"/>
      <c r="K63" s="120"/>
      <c r="L63" s="119"/>
      <c r="M63" s="119"/>
      <c r="N63" s="119"/>
      <c r="O63" s="133"/>
      <c r="P63" s="121"/>
      <c r="T63" s="128"/>
      <c r="W63" s="79"/>
      <c r="Y63" s="80"/>
    </row>
    <row r="64" spans="2:28" ht="15" customHeight="1" x14ac:dyDescent="0.2">
      <c r="B64" s="74" t="s">
        <v>615</v>
      </c>
      <c r="C64" s="164" t="s">
        <v>101</v>
      </c>
      <c r="D64" s="74" t="s">
        <v>100</v>
      </c>
      <c r="E64" s="165">
        <v>14</v>
      </c>
      <c r="F64" s="163"/>
      <c r="G64" s="126">
        <v>14</v>
      </c>
      <c r="J64" s="196"/>
      <c r="K64" s="120"/>
      <c r="L64" s="119"/>
      <c r="M64" s="119"/>
      <c r="N64" s="119"/>
      <c r="O64" s="133"/>
      <c r="P64" s="121"/>
      <c r="T64" s="128"/>
      <c r="W64" s="79"/>
      <c r="Y64" s="80"/>
    </row>
    <row r="65" spans="2:25" ht="15" customHeight="1" x14ac:dyDescent="0.2">
      <c r="B65" s="74" t="s">
        <v>615</v>
      </c>
      <c r="C65" s="74" t="s">
        <v>26</v>
      </c>
      <c r="D65" s="166" t="s">
        <v>27</v>
      </c>
      <c r="E65" s="165">
        <v>11</v>
      </c>
      <c r="F65" s="163"/>
      <c r="G65" s="126">
        <v>11</v>
      </c>
      <c r="J65" s="196"/>
      <c r="K65" s="120"/>
      <c r="L65" s="119"/>
      <c r="M65" s="119"/>
      <c r="N65" s="119"/>
      <c r="O65" s="133"/>
      <c r="P65" s="121"/>
      <c r="T65" s="128"/>
      <c r="W65" s="79"/>
      <c r="Y65" s="80"/>
    </row>
    <row r="66" spans="2:25" ht="15" customHeight="1" x14ac:dyDescent="0.2">
      <c r="B66" s="74" t="s">
        <v>88</v>
      </c>
      <c r="C66" s="74" t="s">
        <v>80</v>
      </c>
      <c r="D66" s="167" t="s">
        <v>81</v>
      </c>
      <c r="E66" s="165">
        <v>11</v>
      </c>
      <c r="F66" s="163"/>
      <c r="G66" s="126">
        <v>11</v>
      </c>
      <c r="J66" s="196"/>
      <c r="K66" s="120"/>
      <c r="L66" s="119"/>
      <c r="M66" s="119"/>
      <c r="N66" s="119"/>
      <c r="O66" s="133"/>
      <c r="P66" s="121"/>
      <c r="T66" s="128"/>
      <c r="W66" s="79"/>
      <c r="Y66" s="80"/>
    </row>
    <row r="67" spans="2:25" ht="15" customHeight="1" x14ac:dyDescent="0.2">
      <c r="B67" s="74" t="s">
        <v>615</v>
      </c>
      <c r="C67" s="139" t="s">
        <v>313</v>
      </c>
      <c r="D67" s="167" t="s">
        <v>312</v>
      </c>
      <c r="E67" s="165">
        <v>14</v>
      </c>
      <c r="F67" s="163"/>
      <c r="G67" s="126"/>
      <c r="H67" s="126">
        <v>14</v>
      </c>
      <c r="J67" s="196"/>
      <c r="K67" s="120"/>
      <c r="L67" s="119"/>
      <c r="M67" s="119"/>
      <c r="N67" s="119"/>
      <c r="O67" s="133"/>
      <c r="P67" s="121"/>
      <c r="T67" s="128"/>
      <c r="W67" s="79"/>
      <c r="Y67" s="80"/>
    </row>
    <row r="68" spans="2:25" ht="15" customHeight="1" x14ac:dyDescent="0.2">
      <c r="B68" s="74" t="s">
        <v>45</v>
      </c>
      <c r="C68" s="74" t="s">
        <v>32</v>
      </c>
      <c r="D68" s="167" t="s">
        <v>33</v>
      </c>
      <c r="E68" s="118">
        <v>11</v>
      </c>
      <c r="F68" s="75"/>
      <c r="H68" s="126">
        <v>11</v>
      </c>
      <c r="J68" s="258"/>
      <c r="K68" s="168"/>
      <c r="L68" s="168"/>
      <c r="M68" s="168"/>
      <c r="N68" s="168"/>
      <c r="O68" s="891"/>
      <c r="P68" s="170"/>
      <c r="Q68" s="170"/>
      <c r="R68" s="170"/>
      <c r="S68" s="170"/>
      <c r="T68" s="169"/>
      <c r="W68" s="79"/>
      <c r="Y68" s="80"/>
    </row>
    <row r="69" spans="2:25" ht="15" customHeight="1" x14ac:dyDescent="0.2">
      <c r="B69" s="160" t="s">
        <v>47</v>
      </c>
      <c r="C69" s="171" t="s">
        <v>106</v>
      </c>
      <c r="D69" s="160" t="s">
        <v>30</v>
      </c>
      <c r="E69" s="118">
        <v>13</v>
      </c>
      <c r="F69" s="75"/>
      <c r="H69" s="126">
        <v>13</v>
      </c>
      <c r="J69" s="98"/>
      <c r="K69" s="168"/>
      <c r="L69" s="168"/>
      <c r="M69" s="168"/>
      <c r="N69" s="168"/>
      <c r="O69" s="892"/>
      <c r="P69" s="170"/>
      <c r="Q69" s="170"/>
      <c r="R69" s="170"/>
      <c r="S69" s="170"/>
      <c r="T69" s="172"/>
      <c r="W69" s="79"/>
      <c r="Y69" s="80"/>
    </row>
    <row r="70" spans="2:25" ht="15" customHeight="1" x14ac:dyDescent="0.2">
      <c r="B70" s="74" t="s">
        <v>615</v>
      </c>
      <c r="C70" s="74" t="s">
        <v>111</v>
      </c>
      <c r="D70" s="167" t="s">
        <v>104</v>
      </c>
      <c r="E70" s="118">
        <v>11</v>
      </c>
      <c r="F70" s="75"/>
      <c r="H70" s="126">
        <v>1</v>
      </c>
      <c r="I70" s="126">
        <v>10</v>
      </c>
      <c r="J70" s="98"/>
      <c r="K70" s="168"/>
      <c r="L70" s="168"/>
      <c r="M70" s="168"/>
      <c r="N70" s="168"/>
      <c r="O70" s="892"/>
      <c r="P70" s="170"/>
      <c r="Q70" s="170"/>
      <c r="R70" s="170"/>
      <c r="S70" s="170"/>
      <c r="T70" s="172"/>
      <c r="W70" s="79"/>
      <c r="Y70" s="80"/>
    </row>
    <row r="71" spans="2:25" ht="15" customHeight="1" x14ac:dyDescent="0.2">
      <c r="B71" s="74" t="s">
        <v>263</v>
      </c>
      <c r="C71" s="193" t="s">
        <v>356</v>
      </c>
      <c r="D71" s="103" t="s">
        <v>329</v>
      </c>
      <c r="E71" s="118">
        <v>11</v>
      </c>
      <c r="F71" s="107"/>
      <c r="I71" s="190">
        <v>11</v>
      </c>
      <c r="J71" s="586"/>
      <c r="K71" s="194"/>
      <c r="L71" s="195"/>
      <c r="M71" s="195"/>
      <c r="N71" s="78"/>
      <c r="O71" s="94"/>
      <c r="P71" s="68"/>
      <c r="Q71" s="130"/>
      <c r="R71" s="130"/>
      <c r="S71" s="130"/>
      <c r="T71" s="70"/>
      <c r="W71" s="79"/>
      <c r="Y71" s="80"/>
    </row>
    <row r="72" spans="2:25" ht="15" customHeight="1" x14ac:dyDescent="0.2">
      <c r="B72" s="74" t="s">
        <v>277</v>
      </c>
      <c r="C72" s="193" t="s">
        <v>357</v>
      </c>
      <c r="D72" s="74" t="s">
        <v>317</v>
      </c>
      <c r="E72" s="118">
        <v>21</v>
      </c>
      <c r="F72" s="107"/>
      <c r="G72" s="107"/>
      <c r="H72" s="107"/>
      <c r="I72" s="188">
        <v>21</v>
      </c>
      <c r="J72" s="586"/>
      <c r="K72" s="197"/>
      <c r="L72" s="195"/>
      <c r="M72" s="197"/>
      <c r="N72" s="119"/>
      <c r="O72" s="133"/>
      <c r="P72" s="121"/>
      <c r="Q72" s="121"/>
      <c r="R72" s="121"/>
      <c r="S72" s="121"/>
      <c r="T72" s="128"/>
      <c r="W72" s="79"/>
      <c r="Y72" s="80"/>
    </row>
    <row r="73" spans="2:25" s="95" customFormat="1" ht="15" customHeight="1" x14ac:dyDescent="0.2">
      <c r="B73" s="74" t="s">
        <v>326</v>
      </c>
      <c r="C73" s="74" t="s">
        <v>264</v>
      </c>
      <c r="D73" s="74" t="s">
        <v>436</v>
      </c>
      <c r="E73" s="196">
        <v>2</v>
      </c>
      <c r="F73" s="75"/>
      <c r="G73" s="75"/>
      <c r="H73" s="75"/>
      <c r="I73" s="188">
        <v>2</v>
      </c>
      <c r="J73" s="586"/>
      <c r="K73" s="194"/>
      <c r="L73" s="194"/>
      <c r="M73" s="194"/>
      <c r="N73" s="120"/>
      <c r="O73" s="133"/>
      <c r="P73" s="121"/>
      <c r="Q73" s="121"/>
      <c r="R73" s="170"/>
      <c r="S73" s="170"/>
      <c r="T73" s="172"/>
      <c r="W73" s="79"/>
      <c r="Y73" s="80"/>
    </row>
    <row r="74" spans="2:25" ht="15" customHeight="1" x14ac:dyDescent="0.2">
      <c r="B74" s="74" t="s">
        <v>52</v>
      </c>
      <c r="C74" s="74" t="s">
        <v>28</v>
      </c>
      <c r="D74" s="167" t="s">
        <v>510</v>
      </c>
      <c r="E74" s="118">
        <v>19</v>
      </c>
      <c r="F74" s="107"/>
      <c r="I74" s="190">
        <v>6</v>
      </c>
      <c r="J74" s="915">
        <v>13</v>
      </c>
      <c r="K74" s="194"/>
      <c r="L74" s="195"/>
      <c r="M74" s="195"/>
      <c r="N74" s="78"/>
      <c r="O74" s="66"/>
      <c r="P74" s="68"/>
      <c r="Q74" s="130"/>
      <c r="R74" s="130"/>
      <c r="S74" s="130"/>
      <c r="T74" s="198"/>
      <c r="W74" s="79"/>
      <c r="Y74" s="80"/>
    </row>
    <row r="75" spans="2:25" ht="15" customHeight="1" x14ac:dyDescent="0.2">
      <c r="B75" s="74" t="s">
        <v>57</v>
      </c>
      <c r="C75" s="74" t="s">
        <v>34</v>
      </c>
      <c r="D75" s="167" t="s">
        <v>508</v>
      </c>
      <c r="E75" s="187">
        <v>10</v>
      </c>
      <c r="F75" s="107"/>
      <c r="G75" s="107"/>
      <c r="H75" s="106"/>
      <c r="I75" s="188"/>
      <c r="J75" s="915">
        <v>10</v>
      </c>
      <c r="K75" s="189"/>
      <c r="L75" s="189"/>
      <c r="M75" s="189"/>
      <c r="N75" s="168"/>
      <c r="O75" s="891"/>
      <c r="P75" s="170"/>
      <c r="Q75" s="170"/>
      <c r="R75" s="170"/>
      <c r="S75" s="170"/>
      <c r="T75" s="169"/>
      <c r="W75" s="79"/>
      <c r="Y75" s="80"/>
    </row>
    <row r="76" spans="2:25" ht="15" customHeight="1" x14ac:dyDescent="0.2">
      <c r="B76" s="74"/>
      <c r="C76" s="493"/>
      <c r="D76" s="961"/>
      <c r="E76" s="118"/>
      <c r="F76" s="75"/>
      <c r="I76" s="190"/>
      <c r="J76" s="586"/>
      <c r="K76" s="194"/>
      <c r="L76" s="192"/>
      <c r="M76" s="192"/>
      <c r="N76" s="168"/>
      <c r="O76" s="892"/>
      <c r="P76" s="170"/>
      <c r="Q76" s="170"/>
      <c r="R76" s="170"/>
      <c r="S76" s="170"/>
      <c r="T76" s="172"/>
      <c r="W76" s="79"/>
      <c r="Y76" s="80"/>
    </row>
    <row r="77" spans="2:25" ht="15" customHeight="1" x14ac:dyDescent="0.2">
      <c r="B77" s="81"/>
      <c r="C77" s="175"/>
      <c r="D77" s="811" t="s">
        <v>450</v>
      </c>
      <c r="E77" s="176"/>
      <c r="F77" s="177"/>
      <c r="G77" s="30"/>
      <c r="H77" s="30"/>
      <c r="I77" s="178"/>
      <c r="J77" s="894"/>
      <c r="K77" s="179"/>
      <c r="L77" s="180"/>
      <c r="M77" s="180"/>
      <c r="N77" s="114"/>
      <c r="O77" s="144"/>
      <c r="P77" s="116"/>
      <c r="Q77" s="116"/>
      <c r="R77" s="116"/>
      <c r="S77" s="116"/>
      <c r="T77" s="181"/>
      <c r="U77" s="146"/>
      <c r="V77" s="146"/>
      <c r="W77" s="147"/>
      <c r="X77" s="146"/>
      <c r="Y77" s="148"/>
    </row>
    <row r="78" spans="2:25" ht="15" customHeight="1" x14ac:dyDescent="0.2">
      <c r="B78" s="139"/>
      <c r="C78" s="139"/>
      <c r="D78" s="182"/>
      <c r="E78" s="183"/>
      <c r="F78" s="58"/>
      <c r="G78" s="58"/>
      <c r="H78" s="58"/>
      <c r="I78" s="184"/>
      <c r="J78" s="895"/>
      <c r="K78" s="185"/>
      <c r="L78" s="186"/>
      <c r="M78" s="186"/>
      <c r="N78" s="120"/>
      <c r="O78" s="133"/>
      <c r="P78" s="121"/>
      <c r="Q78" s="121"/>
      <c r="R78" s="121"/>
      <c r="S78" s="121"/>
      <c r="T78" s="128"/>
      <c r="U78" s="95"/>
      <c r="V78" s="95"/>
      <c r="W78" s="79"/>
      <c r="X78" s="95"/>
      <c r="Y78" s="80"/>
    </row>
    <row r="79" spans="2:25" ht="15" customHeight="1" x14ac:dyDescent="0.2">
      <c r="B79" s="74" t="s">
        <v>52</v>
      </c>
      <c r="C79" s="74" t="s">
        <v>28</v>
      </c>
      <c r="D79" s="167" t="s">
        <v>510</v>
      </c>
      <c r="E79" s="118">
        <v>10</v>
      </c>
      <c r="F79" s="107"/>
      <c r="I79" s="190"/>
      <c r="J79" s="915"/>
      <c r="K79" s="194">
        <v>10</v>
      </c>
      <c r="L79" s="195"/>
      <c r="M79" s="195"/>
      <c r="N79" s="78"/>
      <c r="O79" s="66"/>
      <c r="P79" s="68"/>
      <c r="Q79" s="130"/>
      <c r="R79" s="130"/>
      <c r="S79" s="130"/>
      <c r="T79" s="198"/>
      <c r="W79" s="79"/>
      <c r="Y79" s="80"/>
    </row>
    <row r="80" spans="2:25" s="95" customFormat="1" ht="15" customHeight="1" x14ac:dyDescent="0.2">
      <c r="B80" s="139" t="s">
        <v>109</v>
      </c>
      <c r="C80" s="139" t="s">
        <v>110</v>
      </c>
      <c r="D80" s="139" t="s">
        <v>509</v>
      </c>
      <c r="E80" s="196">
        <v>14</v>
      </c>
      <c r="F80" s="75"/>
      <c r="G80" s="75"/>
      <c r="H80" s="75"/>
      <c r="I80" s="188"/>
      <c r="J80" s="917"/>
      <c r="K80" s="194">
        <v>14</v>
      </c>
      <c r="L80" s="194"/>
      <c r="M80" s="194"/>
      <c r="N80" s="120"/>
      <c r="O80" s="133"/>
      <c r="P80" s="121"/>
      <c r="Q80" s="121"/>
      <c r="R80" s="170"/>
      <c r="S80" s="170"/>
      <c r="T80" s="172"/>
      <c r="W80" s="79"/>
      <c r="Y80" s="80"/>
    </row>
    <row r="81" spans="2:25" ht="15" customHeight="1" x14ac:dyDescent="0.2">
      <c r="B81" s="74" t="s">
        <v>42</v>
      </c>
      <c r="C81" s="74" t="s">
        <v>31</v>
      </c>
      <c r="D81" s="191" t="s">
        <v>437</v>
      </c>
      <c r="E81" s="118">
        <v>14</v>
      </c>
      <c r="F81" s="75"/>
      <c r="I81" s="190"/>
      <c r="J81" s="915"/>
      <c r="K81" s="194">
        <v>14</v>
      </c>
      <c r="L81" s="192"/>
      <c r="M81" s="192"/>
      <c r="N81" s="168"/>
      <c r="O81" s="891"/>
      <c r="P81" s="170"/>
      <c r="Q81" s="170"/>
      <c r="R81" s="170"/>
      <c r="S81" s="170"/>
      <c r="T81" s="169"/>
      <c r="W81" s="79"/>
      <c r="Y81" s="80"/>
    </row>
    <row r="82" spans="2:25" s="95" customFormat="1" ht="15" customHeight="1" x14ac:dyDescent="0.2">
      <c r="B82" s="74" t="s">
        <v>447</v>
      </c>
      <c r="C82" s="74" t="s">
        <v>552</v>
      </c>
      <c r="D82" s="74" t="s">
        <v>446</v>
      </c>
      <c r="E82" s="196">
        <v>14</v>
      </c>
      <c r="F82" s="75"/>
      <c r="G82" s="75"/>
      <c r="H82" s="75"/>
      <c r="I82" s="188"/>
      <c r="J82" s="586"/>
      <c r="K82" s="194">
        <v>14</v>
      </c>
      <c r="L82" s="194"/>
      <c r="M82" s="194"/>
      <c r="N82" s="120"/>
      <c r="O82" s="133"/>
      <c r="P82" s="121"/>
      <c r="Q82" s="121"/>
      <c r="R82" s="170"/>
      <c r="S82" s="170"/>
      <c r="T82" s="172"/>
      <c r="W82" s="79"/>
      <c r="Y82" s="80"/>
    </row>
    <row r="83" spans="2:25" s="95" customFormat="1" ht="15" customHeight="1" x14ac:dyDescent="0.2">
      <c r="B83" s="74"/>
      <c r="C83" s="74"/>
      <c r="D83" s="74"/>
      <c r="E83" s="196"/>
      <c r="F83" s="75"/>
      <c r="G83" s="75"/>
      <c r="H83" s="75"/>
      <c r="I83" s="188"/>
      <c r="J83" s="586"/>
      <c r="K83" s="194"/>
      <c r="L83" s="194"/>
      <c r="M83" s="194"/>
      <c r="N83" s="120"/>
      <c r="O83" s="133"/>
      <c r="P83" s="121"/>
      <c r="Q83" s="121"/>
      <c r="R83" s="170"/>
      <c r="S83" s="170"/>
      <c r="T83" s="172"/>
      <c r="W83" s="79"/>
      <c r="Y83" s="80"/>
    </row>
    <row r="84" spans="2:25" s="95" customFormat="1" ht="15" customHeight="1" x14ac:dyDescent="0.2">
      <c r="B84" s="139" t="s">
        <v>46</v>
      </c>
      <c r="C84" s="139" t="s">
        <v>358</v>
      </c>
      <c r="D84" s="158" t="s">
        <v>383</v>
      </c>
      <c r="E84" s="159">
        <v>50</v>
      </c>
      <c r="F84" s="75"/>
      <c r="G84" s="75"/>
      <c r="H84" s="75"/>
      <c r="I84" s="58"/>
      <c r="J84" s="98"/>
      <c r="K84" s="199"/>
      <c r="L84" s="207">
        <v>50</v>
      </c>
      <c r="M84" s="120"/>
      <c r="N84" s="120"/>
      <c r="O84" s="133"/>
      <c r="P84" s="121"/>
      <c r="Q84" s="121"/>
      <c r="R84" s="121"/>
      <c r="S84" s="121"/>
      <c r="T84" s="128"/>
      <c r="W84" s="79"/>
      <c r="Y84" s="80"/>
    </row>
    <row r="85" spans="2:25" ht="15" customHeight="1" x14ac:dyDescent="0.2">
      <c r="B85" s="74"/>
      <c r="C85" s="74"/>
      <c r="D85" s="74" t="s">
        <v>130</v>
      </c>
      <c r="E85" s="118">
        <v>50</v>
      </c>
      <c r="F85" s="107"/>
      <c r="G85" s="107"/>
      <c r="H85" s="107"/>
      <c r="I85" s="106"/>
      <c r="J85" s="196"/>
      <c r="K85" s="156"/>
      <c r="L85" s="119">
        <v>50</v>
      </c>
      <c r="M85" s="119"/>
      <c r="N85" s="119"/>
      <c r="O85" s="133"/>
      <c r="P85" s="121"/>
      <c r="Q85" s="121"/>
      <c r="R85" s="121"/>
      <c r="S85" s="121"/>
      <c r="T85" s="128"/>
      <c r="W85" s="79"/>
      <c r="Y85" s="80"/>
    </row>
    <row r="86" spans="2:25" ht="15" customHeight="1" x14ac:dyDescent="0.2">
      <c r="B86" s="74"/>
      <c r="C86" s="74"/>
      <c r="D86" s="74" t="s">
        <v>131</v>
      </c>
      <c r="E86" s="118">
        <v>0</v>
      </c>
      <c r="F86" s="107"/>
      <c r="G86" s="107"/>
      <c r="H86" s="107"/>
      <c r="I86" s="106"/>
      <c r="J86" s="196"/>
      <c r="K86" s="156"/>
      <c r="L86" s="119">
        <v>0</v>
      </c>
      <c r="M86" s="119"/>
      <c r="N86" s="119"/>
      <c r="O86" s="133"/>
      <c r="P86" s="121"/>
      <c r="Q86" s="121"/>
      <c r="R86" s="121"/>
      <c r="S86" s="121"/>
      <c r="T86" s="128"/>
      <c r="W86" s="79"/>
      <c r="Y86" s="80"/>
    </row>
    <row r="87" spans="2:25" ht="15" customHeight="1" x14ac:dyDescent="0.2">
      <c r="B87" s="139"/>
      <c r="C87" s="139"/>
      <c r="D87" s="139"/>
      <c r="E87" s="140"/>
      <c r="F87" s="107"/>
      <c r="G87" s="107"/>
      <c r="H87" s="107"/>
      <c r="I87" s="106"/>
      <c r="J87" s="196"/>
      <c r="K87" s="120"/>
      <c r="L87" s="119"/>
      <c r="M87" s="119"/>
      <c r="N87" s="119"/>
      <c r="O87" s="133"/>
      <c r="P87" s="121"/>
      <c r="Q87" s="121"/>
      <c r="R87" s="121"/>
      <c r="S87" s="121"/>
      <c r="T87" s="128"/>
      <c r="W87" s="79"/>
      <c r="Y87" s="80"/>
    </row>
    <row r="88" spans="2:25" ht="15" customHeight="1" x14ac:dyDescent="0.2">
      <c r="B88" s="74" t="s">
        <v>56</v>
      </c>
      <c r="C88" s="74" t="s">
        <v>530</v>
      </c>
      <c r="D88" s="24" t="s">
        <v>501</v>
      </c>
      <c r="E88" s="200">
        <v>58</v>
      </c>
      <c r="F88" s="75"/>
      <c r="G88" s="75"/>
      <c r="H88" s="75"/>
      <c r="I88" s="106"/>
      <c r="J88" s="879"/>
      <c r="K88" s="67"/>
      <c r="L88" s="78"/>
      <c r="M88" s="67">
        <v>29</v>
      </c>
      <c r="N88" s="78">
        <v>29</v>
      </c>
      <c r="O88" s="891"/>
      <c r="P88" s="170"/>
      <c r="Q88" s="170"/>
      <c r="R88" s="170"/>
      <c r="S88" s="170"/>
      <c r="T88" s="169"/>
      <c r="W88" s="79"/>
      <c r="Y88" s="80"/>
    </row>
    <row r="89" spans="2:25" ht="15" customHeight="1" x14ac:dyDescent="0.2">
      <c r="B89" s="139"/>
      <c r="C89" s="139" t="s">
        <v>531</v>
      </c>
      <c r="D89" s="74" t="s">
        <v>138</v>
      </c>
      <c r="E89" s="111">
        <v>38</v>
      </c>
      <c r="F89" s="75"/>
      <c r="G89" s="75"/>
      <c r="H89" s="75"/>
      <c r="I89" s="106"/>
      <c r="J89" s="879"/>
      <c r="K89" s="120"/>
      <c r="L89" s="119"/>
      <c r="M89" s="120">
        <v>19</v>
      </c>
      <c r="N89" s="119">
        <v>19</v>
      </c>
      <c r="O89" s="892"/>
      <c r="P89" s="170"/>
      <c r="Q89" s="170"/>
      <c r="R89" s="170"/>
      <c r="S89" s="170"/>
      <c r="T89" s="172"/>
      <c r="W89" s="79"/>
      <c r="Y89" s="80"/>
    </row>
    <row r="90" spans="2:25" ht="15" customHeight="1" x14ac:dyDescent="0.2">
      <c r="B90" s="139"/>
      <c r="C90" s="139"/>
      <c r="D90" s="74" t="s">
        <v>139</v>
      </c>
      <c r="E90" s="111">
        <v>20</v>
      </c>
      <c r="F90" s="75"/>
      <c r="G90" s="75"/>
      <c r="H90" s="75"/>
      <c r="I90" s="106"/>
      <c r="J90" s="879"/>
      <c r="K90" s="120"/>
      <c r="L90" s="119"/>
      <c r="M90" s="120">
        <v>10</v>
      </c>
      <c r="N90" s="119">
        <v>10</v>
      </c>
      <c r="O90" s="892"/>
      <c r="P90" s="170"/>
      <c r="Q90" s="170"/>
      <c r="R90" s="170"/>
      <c r="S90" s="170"/>
      <c r="T90" s="172"/>
      <c r="W90" s="79"/>
      <c r="Y90" s="80"/>
    </row>
    <row r="91" spans="2:25" ht="15" customHeight="1" x14ac:dyDescent="0.2">
      <c r="B91" s="139"/>
      <c r="C91" s="139"/>
      <c r="D91" s="139"/>
      <c r="E91" s="140"/>
      <c r="F91" s="107"/>
      <c r="G91" s="107"/>
      <c r="H91" s="107"/>
      <c r="I91" s="106"/>
      <c r="J91" s="196"/>
      <c r="K91" s="120"/>
      <c r="L91" s="119"/>
      <c r="M91" s="119"/>
      <c r="N91" s="119"/>
      <c r="O91" s="133"/>
      <c r="P91" s="121"/>
      <c r="Q91" s="121"/>
      <c r="R91" s="121"/>
      <c r="S91" s="121"/>
      <c r="T91" s="128"/>
      <c r="W91" s="79"/>
      <c r="Y91" s="80"/>
    </row>
    <row r="92" spans="2:25" ht="15" customHeight="1" x14ac:dyDescent="0.2">
      <c r="B92" s="74" t="s">
        <v>324</v>
      </c>
      <c r="C92" s="74" t="s">
        <v>474</v>
      </c>
      <c r="D92" s="24" t="s">
        <v>387</v>
      </c>
      <c r="E92" s="65">
        <f>SUM(M92:N92)</f>
        <v>171</v>
      </c>
      <c r="F92" s="107"/>
      <c r="G92" s="107"/>
      <c r="H92" s="107"/>
      <c r="I92" s="106"/>
      <c r="J92" s="196"/>
      <c r="K92" s="78"/>
      <c r="L92" s="119"/>
      <c r="M92" s="78">
        <f>SUM(M93:M94)</f>
        <v>86</v>
      </c>
      <c r="N92" s="78">
        <f>SUM(N93:N94)</f>
        <v>85</v>
      </c>
      <c r="O92" s="133"/>
      <c r="P92" s="121"/>
      <c r="Q92" s="121"/>
      <c r="R92" s="121"/>
      <c r="S92" s="121"/>
      <c r="T92" s="128"/>
      <c r="W92" s="79"/>
      <c r="Y92" s="80"/>
    </row>
    <row r="93" spans="2:25" ht="15" customHeight="1" x14ac:dyDescent="0.2">
      <c r="B93" s="74"/>
      <c r="C93" s="74"/>
      <c r="D93" s="74" t="s">
        <v>316</v>
      </c>
      <c r="E93" s="118">
        <f>SUM(M93:N93)</f>
        <v>121</v>
      </c>
      <c r="F93" s="107"/>
      <c r="G93" s="107"/>
      <c r="H93" s="107"/>
      <c r="I93" s="106"/>
      <c r="J93" s="196"/>
      <c r="K93" s="119"/>
      <c r="L93" s="119"/>
      <c r="M93" s="119">
        <v>61</v>
      </c>
      <c r="N93" s="119">
        <v>60</v>
      </c>
      <c r="O93" s="133"/>
      <c r="P93" s="121"/>
      <c r="Q93" s="121"/>
      <c r="R93" s="121"/>
      <c r="S93" s="121"/>
      <c r="T93" s="128"/>
      <c r="W93" s="79"/>
      <c r="Y93" s="80"/>
    </row>
    <row r="94" spans="2:25" ht="15" customHeight="1" x14ac:dyDescent="0.2">
      <c r="B94" s="74"/>
      <c r="C94" s="74"/>
      <c r="D94" s="74" t="s">
        <v>316</v>
      </c>
      <c r="E94" s="118">
        <f>SUM(M94:N94)</f>
        <v>50</v>
      </c>
      <c r="F94" s="107"/>
      <c r="G94" s="107"/>
      <c r="H94" s="107"/>
      <c r="I94" s="106"/>
      <c r="J94" s="196"/>
      <c r="K94" s="119"/>
      <c r="L94" s="119"/>
      <c r="M94" s="119">
        <v>25</v>
      </c>
      <c r="N94" s="119">
        <v>25</v>
      </c>
      <c r="O94" s="133"/>
      <c r="P94" s="121"/>
      <c r="Q94" s="121"/>
      <c r="R94" s="121"/>
      <c r="S94" s="121"/>
      <c r="T94" s="128"/>
      <c r="W94" s="79"/>
      <c r="Y94" s="80"/>
    </row>
    <row r="95" spans="2:25" ht="15" customHeight="1" x14ac:dyDescent="0.2">
      <c r="B95" s="74"/>
      <c r="C95" s="74"/>
      <c r="D95" s="74"/>
      <c r="E95" s="118"/>
      <c r="F95" s="107"/>
      <c r="G95" s="107"/>
      <c r="H95" s="107"/>
      <c r="I95" s="106"/>
      <c r="J95" s="196"/>
      <c r="K95" s="119"/>
      <c r="L95" s="119"/>
      <c r="M95" s="119"/>
      <c r="N95" s="119"/>
      <c r="O95" s="133"/>
      <c r="P95" s="121"/>
      <c r="Q95" s="121"/>
      <c r="R95" s="121"/>
      <c r="S95" s="121"/>
      <c r="T95" s="128"/>
      <c r="W95" s="79"/>
      <c r="Y95" s="80"/>
    </row>
    <row r="96" spans="2:25" ht="15" customHeight="1" x14ac:dyDescent="0.2">
      <c r="B96" s="74" t="s">
        <v>325</v>
      </c>
      <c r="C96" s="74" t="s">
        <v>475</v>
      </c>
      <c r="D96" s="24" t="s">
        <v>567</v>
      </c>
      <c r="E96" s="65">
        <v>244</v>
      </c>
      <c r="F96" s="107"/>
      <c r="G96" s="107"/>
      <c r="H96" s="107"/>
      <c r="I96" s="58"/>
      <c r="K96" s="253"/>
      <c r="L96" s="78"/>
      <c r="M96" s="78">
        <f>SUM(M97:M98)</f>
        <v>44</v>
      </c>
      <c r="N96" s="78">
        <f t="shared" ref="N96:O96" si="7">SUM(N97:N98)</f>
        <v>100</v>
      </c>
      <c r="O96" s="94">
        <f t="shared" si="7"/>
        <v>100</v>
      </c>
      <c r="P96" s="12"/>
      <c r="S96" s="12"/>
      <c r="T96" s="128"/>
      <c r="W96" s="79"/>
      <c r="Y96" s="80"/>
    </row>
    <row r="97" spans="2:28" ht="15" customHeight="1" x14ac:dyDescent="0.2">
      <c r="B97" s="74"/>
      <c r="C97" s="74"/>
      <c r="D97" s="74" t="s">
        <v>175</v>
      </c>
      <c r="E97" s="118">
        <f>SUM(E96-E98)</f>
        <v>210</v>
      </c>
      <c r="F97" s="107"/>
      <c r="G97" s="107"/>
      <c r="H97" s="107"/>
      <c r="I97" s="106"/>
      <c r="K97" s="253"/>
      <c r="L97" s="120"/>
      <c r="M97" s="120">
        <v>44</v>
      </c>
      <c r="N97" s="119">
        <v>83</v>
      </c>
      <c r="O97" s="133">
        <v>83</v>
      </c>
      <c r="P97" s="12"/>
      <c r="S97" s="12"/>
      <c r="T97" s="128"/>
      <c r="W97" s="79"/>
      <c r="Y97" s="80"/>
    </row>
    <row r="98" spans="2:28" ht="15" customHeight="1" x14ac:dyDescent="0.2">
      <c r="B98" s="74"/>
      <c r="C98" s="74"/>
      <c r="D98" s="74" t="s">
        <v>176</v>
      </c>
      <c r="E98" s="118">
        <v>34</v>
      </c>
      <c r="F98" s="107"/>
      <c r="G98" s="107"/>
      <c r="H98" s="107"/>
      <c r="I98" s="106"/>
      <c r="K98" s="253"/>
      <c r="L98" s="120"/>
      <c r="M98" s="120">
        <v>0</v>
      </c>
      <c r="N98" s="119">
        <v>17</v>
      </c>
      <c r="O98" s="133">
        <v>17</v>
      </c>
      <c r="P98" s="12"/>
      <c r="S98" s="12"/>
      <c r="T98" s="128"/>
      <c r="W98" s="79"/>
      <c r="Y98" s="80"/>
    </row>
    <row r="99" spans="2:28" ht="15" customHeight="1" x14ac:dyDescent="0.2">
      <c r="B99" s="74"/>
      <c r="C99" s="74"/>
      <c r="D99" s="74"/>
      <c r="E99" s="118"/>
      <c r="F99" s="107"/>
      <c r="G99" s="107"/>
      <c r="H99" s="107"/>
      <c r="I99" s="106"/>
      <c r="J99" s="187"/>
      <c r="K99" s="120"/>
      <c r="L99" s="119"/>
      <c r="M99" s="119"/>
      <c r="N99" s="119"/>
      <c r="O99" s="127"/>
      <c r="P99" s="121"/>
      <c r="Q99" s="121"/>
      <c r="R99" s="121"/>
      <c r="S99" s="121"/>
      <c r="T99" s="131"/>
      <c r="W99" s="79"/>
      <c r="Y99" s="359"/>
    </row>
    <row r="100" spans="2:28" s="214" customFormat="1" ht="15" customHeight="1" x14ac:dyDescent="0.2">
      <c r="B100" s="139" t="s">
        <v>370</v>
      </c>
      <c r="C100" s="139" t="s">
        <v>311</v>
      </c>
      <c r="D100" s="158" t="s">
        <v>507</v>
      </c>
      <c r="E100" s="202">
        <v>40</v>
      </c>
      <c r="F100" s="203"/>
      <c r="G100" s="203"/>
      <c r="H100" s="203"/>
      <c r="I100" s="204"/>
      <c r="J100" s="204"/>
      <c r="K100" s="206">
        <f>SUM(K101:K102)</f>
        <v>33</v>
      </c>
      <c r="L100" s="205">
        <f>SUM(L101:L102)</f>
        <v>7</v>
      </c>
      <c r="M100" s="208"/>
      <c r="N100" s="109"/>
      <c r="O100" s="108"/>
      <c r="P100" s="209"/>
      <c r="Q100" s="209"/>
      <c r="R100" s="209"/>
      <c r="S100" s="210"/>
      <c r="T100" s="135"/>
      <c r="U100" s="211"/>
      <c r="V100" s="211"/>
      <c r="W100" s="212"/>
      <c r="X100" s="211"/>
      <c r="Y100" s="213"/>
    </row>
    <row r="101" spans="2:28" s="214" customFormat="1" ht="15" customHeight="1" x14ac:dyDescent="0.2">
      <c r="B101" s="158"/>
      <c r="C101" s="139"/>
      <c r="D101" s="139" t="s">
        <v>119</v>
      </c>
      <c r="E101" s="105">
        <f>SUM(E100-E102)</f>
        <v>24</v>
      </c>
      <c r="F101" s="203"/>
      <c r="G101" s="203"/>
      <c r="H101" s="203"/>
      <c r="I101" s="215"/>
      <c r="J101" s="215"/>
      <c r="K101" s="216">
        <v>17</v>
      </c>
      <c r="L101" s="199">
        <v>7</v>
      </c>
      <c r="M101" s="208"/>
      <c r="N101" s="109"/>
      <c r="O101" s="108"/>
      <c r="P101" s="209"/>
      <c r="Q101" s="209"/>
      <c r="R101" s="209"/>
      <c r="S101" s="210"/>
      <c r="T101" s="135"/>
      <c r="U101" s="211"/>
      <c r="V101" s="211"/>
      <c r="W101" s="212"/>
      <c r="X101" s="211"/>
      <c r="Y101" s="213"/>
    </row>
    <row r="102" spans="2:28" s="214" customFormat="1" ht="15" customHeight="1" x14ac:dyDescent="0.2">
      <c r="B102" s="217"/>
      <c r="C102" s="139"/>
      <c r="D102" s="139" t="s">
        <v>120</v>
      </c>
      <c r="E102" s="105">
        <f>SUM(E100*0.4)</f>
        <v>16</v>
      </c>
      <c r="F102" s="203"/>
      <c r="G102" s="203"/>
      <c r="H102" s="203"/>
      <c r="I102" s="215"/>
      <c r="J102" s="215"/>
      <c r="K102" s="216">
        <v>16</v>
      </c>
      <c r="L102" s="199">
        <v>0</v>
      </c>
      <c r="M102" s="208"/>
      <c r="N102" s="109"/>
      <c r="O102" s="108"/>
      <c r="P102" s="209"/>
      <c r="Q102" s="209"/>
      <c r="R102" s="209"/>
      <c r="S102" s="210"/>
      <c r="T102" s="135"/>
      <c r="U102" s="211"/>
      <c r="V102" s="211"/>
      <c r="W102" s="212"/>
      <c r="X102" s="211"/>
      <c r="Y102" s="213"/>
    </row>
    <row r="103" spans="2:28" s="214" customFormat="1" ht="15" customHeight="1" x14ac:dyDescent="0.2">
      <c r="B103" s="217"/>
      <c r="C103" s="139"/>
      <c r="D103" s="139"/>
      <c r="E103" s="105"/>
      <c r="F103" s="203"/>
      <c r="G103" s="203"/>
      <c r="H103" s="203"/>
      <c r="I103" s="215"/>
      <c r="J103" s="100"/>
      <c r="K103" s="208"/>
      <c r="L103" s="208"/>
      <c r="M103" s="208"/>
      <c r="N103" s="109"/>
      <c r="O103" s="108"/>
      <c r="P103" s="209"/>
      <c r="Q103" s="209"/>
      <c r="R103" s="209"/>
      <c r="S103" s="210"/>
      <c r="T103" s="135"/>
      <c r="U103" s="211"/>
      <c r="V103" s="211"/>
      <c r="W103" s="212"/>
      <c r="X103" s="211"/>
      <c r="Y103" s="213"/>
      <c r="AB103" s="211"/>
    </row>
    <row r="104" spans="2:28" s="214" customFormat="1" ht="15" customHeight="1" x14ac:dyDescent="0.2">
      <c r="B104" s="139" t="s">
        <v>370</v>
      </c>
      <c r="C104" s="139" t="s">
        <v>364</v>
      </c>
      <c r="D104" s="158" t="s">
        <v>384</v>
      </c>
      <c r="E104" s="218">
        <f>SUM(E105:E106)</f>
        <v>86</v>
      </c>
      <c r="F104" s="203"/>
      <c r="G104" s="203"/>
      <c r="H104" s="203"/>
      <c r="I104" s="215"/>
      <c r="J104" s="100"/>
      <c r="K104" s="205">
        <f>SUM(K105:K106)</f>
        <v>35</v>
      </c>
      <c r="L104" s="207">
        <v>5</v>
      </c>
      <c r="M104" s="207"/>
      <c r="N104" s="207"/>
      <c r="O104" s="969">
        <f>SUM(O105:O106)</f>
        <v>46</v>
      </c>
      <c r="P104" s="209"/>
      <c r="Q104" s="209"/>
      <c r="R104" s="209"/>
      <c r="S104" s="210"/>
      <c r="T104" s="135"/>
      <c r="U104" s="211"/>
      <c r="V104" s="211"/>
      <c r="W104" s="212"/>
      <c r="X104" s="211"/>
      <c r="Y104" s="213"/>
      <c r="AB104" s="211"/>
    </row>
    <row r="105" spans="2:28" s="214" customFormat="1" ht="15" customHeight="1" x14ac:dyDescent="0.2">
      <c r="B105" s="219"/>
      <c r="C105" s="74"/>
      <c r="D105" s="139" t="s">
        <v>119</v>
      </c>
      <c r="E105" s="132">
        <v>73</v>
      </c>
      <c r="F105" s="203"/>
      <c r="G105" s="203"/>
      <c r="H105" s="203"/>
      <c r="I105" s="215"/>
      <c r="J105" s="100"/>
      <c r="K105" s="208">
        <v>29</v>
      </c>
      <c r="L105" s="199">
        <v>5</v>
      </c>
      <c r="M105" s="207"/>
      <c r="N105" s="207"/>
      <c r="O105" s="970">
        <v>39</v>
      </c>
      <c r="P105" s="209"/>
      <c r="Q105" s="209"/>
      <c r="R105" s="209"/>
      <c r="S105" s="210"/>
      <c r="T105" s="135"/>
      <c r="U105" s="211"/>
      <c r="V105" s="211"/>
      <c r="W105" s="212"/>
      <c r="X105" s="211"/>
      <c r="Y105" s="213"/>
      <c r="AB105" s="211"/>
    </row>
    <row r="106" spans="2:28" s="214" customFormat="1" ht="15" customHeight="1" x14ac:dyDescent="0.2">
      <c r="B106" s="219"/>
      <c r="C106" s="74"/>
      <c r="D106" s="139" t="s">
        <v>120</v>
      </c>
      <c r="E106" s="132">
        <v>13</v>
      </c>
      <c r="F106" s="203"/>
      <c r="G106" s="203"/>
      <c r="H106" s="203"/>
      <c r="I106" s="215"/>
      <c r="J106" s="100"/>
      <c r="K106" s="208">
        <v>6</v>
      </c>
      <c r="L106" s="199">
        <v>0</v>
      </c>
      <c r="M106" s="207"/>
      <c r="N106" s="207"/>
      <c r="O106" s="970">
        <v>7</v>
      </c>
      <c r="P106" s="209"/>
      <c r="Q106" s="209"/>
      <c r="R106" s="209"/>
      <c r="S106" s="210"/>
      <c r="T106" s="135"/>
      <c r="U106" s="211"/>
      <c r="V106" s="211"/>
      <c r="W106" s="212"/>
      <c r="X106" s="211"/>
      <c r="Y106" s="213"/>
      <c r="AB106" s="211"/>
    </row>
    <row r="107" spans="2:28" s="214" customFormat="1" ht="15" customHeight="1" x14ac:dyDescent="0.2">
      <c r="B107" s="219"/>
      <c r="C107" s="74"/>
      <c r="D107" s="74"/>
      <c r="E107" s="132"/>
      <c r="F107" s="203"/>
      <c r="G107" s="203"/>
      <c r="H107" s="203"/>
      <c r="I107" s="215"/>
      <c r="J107" s="100"/>
      <c r="K107" s="208"/>
      <c r="L107" s="208"/>
      <c r="M107" s="208"/>
      <c r="N107" s="109"/>
      <c r="O107" s="108"/>
      <c r="P107" s="209"/>
      <c r="Q107" s="209"/>
      <c r="R107" s="209"/>
      <c r="S107" s="210"/>
      <c r="T107" s="135"/>
      <c r="U107" s="211"/>
      <c r="V107" s="211"/>
      <c r="W107" s="212"/>
      <c r="X107" s="211"/>
      <c r="Y107" s="213"/>
      <c r="AB107" s="211"/>
    </row>
    <row r="108" spans="2:28" s="95" customFormat="1" ht="15" customHeight="1" x14ac:dyDescent="0.2">
      <c r="B108" s="139" t="s">
        <v>370</v>
      </c>
      <c r="C108" s="139" t="s">
        <v>364</v>
      </c>
      <c r="D108" s="158" t="s">
        <v>385</v>
      </c>
      <c r="E108" s="202">
        <f>SUM(E109:E110)</f>
        <v>95</v>
      </c>
      <c r="F108" s="203"/>
      <c r="G108" s="203"/>
      <c r="H108" s="203"/>
      <c r="I108" s="42"/>
      <c r="J108" s="183"/>
      <c r="K108" s="201">
        <f>SUM(K109:K110)</f>
        <v>33</v>
      </c>
      <c r="L108" s="201">
        <f>SUM(L109:L110)</f>
        <v>23</v>
      </c>
      <c r="M108" s="199"/>
      <c r="N108" s="201">
        <f>SUM(N109:N110)</f>
        <v>39</v>
      </c>
      <c r="O108" s="220"/>
      <c r="P108" s="210"/>
      <c r="Q108" s="210"/>
      <c r="R108" s="210"/>
      <c r="S108" s="210"/>
      <c r="T108" s="137"/>
      <c r="U108" s="221"/>
      <c r="V108" s="221"/>
      <c r="W108" s="222"/>
      <c r="X108" s="221"/>
      <c r="Y108" s="223"/>
    </row>
    <row r="109" spans="2:28" s="214" customFormat="1" ht="15" customHeight="1" x14ac:dyDescent="0.2">
      <c r="B109" s="158"/>
      <c r="C109" s="139"/>
      <c r="D109" s="139" t="s">
        <v>119</v>
      </c>
      <c r="E109" s="105">
        <v>80</v>
      </c>
      <c r="F109" s="203"/>
      <c r="G109" s="203"/>
      <c r="H109" s="203"/>
      <c r="I109" s="42"/>
      <c r="J109" s="111"/>
      <c r="K109" s="109">
        <v>26</v>
      </c>
      <c r="L109" s="109">
        <v>17</v>
      </c>
      <c r="M109" s="207"/>
      <c r="N109" s="109">
        <v>37</v>
      </c>
      <c r="O109" s="108"/>
      <c r="P109" s="210"/>
      <c r="Q109" s="210"/>
      <c r="R109" s="209"/>
      <c r="S109" s="209"/>
      <c r="T109" s="135"/>
      <c r="U109" s="211"/>
      <c r="V109" s="211"/>
      <c r="W109" s="212"/>
      <c r="X109" s="211"/>
      <c r="Y109" s="213"/>
    </row>
    <row r="110" spans="2:28" s="214" customFormat="1" ht="15" customHeight="1" x14ac:dyDescent="0.2">
      <c r="B110" s="158"/>
      <c r="C110" s="139"/>
      <c r="D110" s="139" t="s">
        <v>120</v>
      </c>
      <c r="E110" s="105">
        <v>15</v>
      </c>
      <c r="F110" s="203"/>
      <c r="G110" s="203"/>
      <c r="H110" s="203"/>
      <c r="I110" s="42"/>
      <c r="J110" s="111"/>
      <c r="K110" s="109">
        <v>7</v>
      </c>
      <c r="L110" s="109">
        <v>6</v>
      </c>
      <c r="M110" s="207"/>
      <c r="N110" s="109">
        <v>2</v>
      </c>
      <c r="O110" s="108"/>
      <c r="P110" s="210"/>
      <c r="Q110" s="210"/>
      <c r="R110" s="209"/>
      <c r="S110" s="209"/>
      <c r="T110" s="135"/>
      <c r="U110" s="211"/>
      <c r="V110" s="211"/>
      <c r="W110" s="212"/>
      <c r="X110" s="211"/>
      <c r="Y110" s="213"/>
    </row>
    <row r="111" spans="2:28" s="214" customFormat="1" ht="15" customHeight="1" x14ac:dyDescent="0.2">
      <c r="B111" s="24"/>
      <c r="C111" s="74"/>
      <c r="D111" s="74"/>
      <c r="E111" s="132"/>
      <c r="F111" s="203"/>
      <c r="G111" s="203"/>
      <c r="H111" s="203"/>
      <c r="I111" s="42"/>
      <c r="J111" s="111"/>
      <c r="K111" s="109"/>
      <c r="L111" s="109"/>
      <c r="M111" s="109"/>
      <c r="N111" s="109"/>
      <c r="O111" s="108"/>
      <c r="P111" s="210"/>
      <c r="Q111" s="210"/>
      <c r="R111" s="209"/>
      <c r="S111" s="209"/>
      <c r="T111" s="135"/>
      <c r="U111" s="211"/>
      <c r="V111" s="211"/>
      <c r="W111" s="212"/>
      <c r="X111" s="211"/>
      <c r="Y111" s="213"/>
    </row>
    <row r="112" spans="2:28" s="214" customFormat="1" ht="15" customHeight="1" x14ac:dyDescent="0.2">
      <c r="B112" s="139" t="s">
        <v>370</v>
      </c>
      <c r="C112" s="139" t="s">
        <v>364</v>
      </c>
      <c r="D112" s="74" t="s">
        <v>561</v>
      </c>
      <c r="E112" s="218">
        <v>72</v>
      </c>
      <c r="F112" s="203"/>
      <c r="G112" s="203"/>
      <c r="H112" s="203"/>
      <c r="I112" s="42"/>
      <c r="J112" s="111"/>
      <c r="K112" s="109"/>
      <c r="L112" s="201">
        <v>36</v>
      </c>
      <c r="M112" s="186">
        <v>36</v>
      </c>
      <c r="N112" s="207"/>
      <c r="O112" s="108"/>
      <c r="P112" s="210"/>
      <c r="Q112" s="210"/>
      <c r="R112" s="209"/>
      <c r="S112" s="209"/>
      <c r="T112" s="135"/>
      <c r="U112" s="211"/>
      <c r="V112" s="211"/>
      <c r="W112" s="212"/>
      <c r="X112" s="211"/>
      <c r="Y112" s="213"/>
    </row>
    <row r="113" spans="2:25" s="214" customFormat="1" ht="15" customHeight="1" x14ac:dyDescent="0.2">
      <c r="B113" s="139"/>
      <c r="C113" s="139"/>
      <c r="D113" s="74" t="s">
        <v>365</v>
      </c>
      <c r="E113" s="105">
        <v>0</v>
      </c>
      <c r="F113" s="203"/>
      <c r="G113" s="203"/>
      <c r="H113" s="203"/>
      <c r="I113" s="42"/>
      <c r="J113" s="111"/>
      <c r="K113" s="109"/>
      <c r="L113" s="109">
        <v>0</v>
      </c>
      <c r="M113" s="194">
        <v>0</v>
      </c>
      <c r="N113" s="207"/>
      <c r="O113" s="108"/>
      <c r="P113" s="210"/>
      <c r="Q113" s="210"/>
      <c r="R113" s="209"/>
      <c r="S113" s="209"/>
      <c r="T113" s="135"/>
      <c r="U113" s="211"/>
      <c r="V113" s="211"/>
      <c r="W113" s="212"/>
      <c r="X113" s="211"/>
      <c r="Y113" s="213"/>
    </row>
    <row r="114" spans="2:25" s="214" customFormat="1" ht="15" customHeight="1" x14ac:dyDescent="0.2">
      <c r="B114" s="139"/>
      <c r="C114" s="139"/>
      <c r="D114" s="74" t="s">
        <v>366</v>
      </c>
      <c r="E114" s="105">
        <v>72</v>
      </c>
      <c r="F114" s="203"/>
      <c r="G114" s="203"/>
      <c r="H114" s="203"/>
      <c r="I114" s="42"/>
      <c r="J114" s="111"/>
      <c r="K114" s="109"/>
      <c r="L114" s="109">
        <v>36</v>
      </c>
      <c r="M114" s="194">
        <v>36</v>
      </c>
      <c r="N114" s="207"/>
      <c r="O114" s="108"/>
      <c r="P114" s="210"/>
      <c r="Q114" s="210"/>
      <c r="R114" s="209"/>
      <c r="S114" s="209"/>
      <c r="T114" s="135"/>
      <c r="U114" s="211"/>
      <c r="V114" s="211"/>
      <c r="W114" s="212"/>
      <c r="X114" s="211"/>
      <c r="Y114" s="213"/>
    </row>
    <row r="115" spans="2:25" s="214" customFormat="1" ht="15" customHeight="1" x14ac:dyDescent="0.2">
      <c r="B115" s="74"/>
      <c r="C115" s="74"/>
      <c r="D115" s="224"/>
      <c r="E115" s="132"/>
      <c r="F115" s="203"/>
      <c r="G115" s="203"/>
      <c r="H115" s="203"/>
      <c r="I115" s="42"/>
      <c r="J115" s="111"/>
      <c r="K115" s="109"/>
      <c r="L115" s="207"/>
      <c r="M115" s="109"/>
      <c r="N115" s="207"/>
      <c r="O115" s="108"/>
      <c r="P115" s="210"/>
      <c r="Q115" s="210"/>
      <c r="R115" s="209"/>
      <c r="S115" s="209"/>
      <c r="T115" s="135"/>
      <c r="U115" s="211"/>
      <c r="V115" s="211"/>
      <c r="W115" s="212"/>
      <c r="X115" s="211"/>
      <c r="Y115" s="213"/>
    </row>
    <row r="116" spans="2:25" ht="15" customHeight="1" x14ac:dyDescent="0.2">
      <c r="B116" s="139" t="s">
        <v>369</v>
      </c>
      <c r="C116" s="139" t="s">
        <v>525</v>
      </c>
      <c r="D116" s="251" t="s">
        <v>581</v>
      </c>
      <c r="E116" s="252">
        <v>95</v>
      </c>
      <c r="F116" s="107"/>
      <c r="G116" s="107"/>
      <c r="H116" s="107"/>
      <c r="I116" s="106"/>
      <c r="J116" s="107"/>
      <c r="K116" s="253"/>
      <c r="L116" s="156"/>
      <c r="M116" s="67">
        <f t="shared" ref="M116" si="8">SUM(M117:M118)</f>
        <v>45</v>
      </c>
      <c r="N116" s="67">
        <f>SUM(N117:N118)</f>
        <v>50</v>
      </c>
      <c r="O116" s="156"/>
      <c r="P116" s="254"/>
      <c r="Q116" s="68"/>
      <c r="R116" s="68"/>
      <c r="S116" s="121"/>
      <c r="T116" s="128"/>
      <c r="U116" s="95"/>
      <c r="V116" s="95"/>
      <c r="W116" s="79"/>
      <c r="X116" s="95"/>
      <c r="Y116" s="80"/>
    </row>
    <row r="117" spans="2:25" ht="15" customHeight="1" x14ac:dyDescent="0.2">
      <c r="B117" s="74"/>
      <c r="C117" s="139"/>
      <c r="D117" s="224" t="s">
        <v>181</v>
      </c>
      <c r="E117" s="255">
        <f>SUM(E116-E118)</f>
        <v>57</v>
      </c>
      <c r="F117" s="107"/>
      <c r="G117" s="107"/>
      <c r="H117" s="107"/>
      <c r="I117" s="106"/>
      <c r="J117" s="107"/>
      <c r="K117" s="253"/>
      <c r="L117" s="156"/>
      <c r="M117" s="119">
        <v>27</v>
      </c>
      <c r="N117" s="119">
        <v>30</v>
      </c>
      <c r="O117" s="156"/>
      <c r="P117" s="256"/>
      <c r="Q117" s="121"/>
      <c r="R117" s="121"/>
      <c r="T117" s="131"/>
      <c r="V117" s="95"/>
      <c r="W117" s="79"/>
      <c r="X117" s="95"/>
      <c r="Y117" s="80"/>
    </row>
    <row r="118" spans="2:25" ht="15" customHeight="1" x14ac:dyDescent="0.2">
      <c r="B118" s="74"/>
      <c r="C118" s="74"/>
      <c r="D118" s="224" t="s">
        <v>182</v>
      </c>
      <c r="E118" s="257">
        <f>SUM(E116*0.4)</f>
        <v>38</v>
      </c>
      <c r="F118" s="107"/>
      <c r="G118" s="107"/>
      <c r="H118" s="107"/>
      <c r="I118" s="106"/>
      <c r="J118" s="107"/>
      <c r="K118" s="253"/>
      <c r="L118" s="156"/>
      <c r="M118" s="119">
        <v>18</v>
      </c>
      <c r="N118" s="119">
        <v>20</v>
      </c>
      <c r="O118" s="156"/>
      <c r="P118" s="256"/>
      <c r="Q118" s="121"/>
      <c r="R118" s="121"/>
      <c r="T118" s="131"/>
      <c r="V118" s="95"/>
      <c r="W118" s="79"/>
      <c r="X118" s="95"/>
      <c r="Y118" s="80"/>
    </row>
    <row r="119" spans="2:25" s="214" customFormat="1" ht="15" customHeight="1" x14ac:dyDescent="0.2">
      <c r="B119" s="139"/>
      <c r="C119" s="139"/>
      <c r="D119" s="224"/>
      <c r="E119" s="105"/>
      <c r="F119" s="203"/>
      <c r="G119" s="203"/>
      <c r="H119" s="203"/>
      <c r="I119" s="42"/>
      <c r="J119" s="111"/>
      <c r="K119" s="109"/>
      <c r="L119" s="207"/>
      <c r="M119" s="207"/>
      <c r="N119" s="109"/>
      <c r="O119" s="108"/>
      <c r="P119" s="210"/>
      <c r="Q119" s="210"/>
      <c r="R119" s="209"/>
      <c r="S119" s="209"/>
      <c r="T119" s="135"/>
      <c r="U119" s="211"/>
      <c r="V119" s="211"/>
      <c r="W119" s="212"/>
      <c r="X119" s="211"/>
      <c r="Y119" s="213"/>
    </row>
    <row r="120" spans="2:25" s="95" customFormat="1" ht="15" customHeight="1" x14ac:dyDescent="0.2">
      <c r="B120" s="139" t="s">
        <v>54</v>
      </c>
      <c r="C120" s="139" t="s">
        <v>335</v>
      </c>
      <c r="D120" s="158" t="s">
        <v>555</v>
      </c>
      <c r="E120" s="202">
        <v>204</v>
      </c>
      <c r="F120" s="203"/>
      <c r="G120" s="203"/>
      <c r="H120" s="203"/>
      <c r="I120" s="42"/>
      <c r="J120" s="111"/>
      <c r="K120" s="225"/>
      <c r="L120" s="201">
        <v>25</v>
      </c>
      <c r="M120" s="186">
        <v>50</v>
      </c>
      <c r="N120" s="201">
        <v>50</v>
      </c>
      <c r="O120" s="329">
        <v>50</v>
      </c>
      <c r="P120" s="491">
        <f>SUM(P121:P122)</f>
        <v>29</v>
      </c>
      <c r="Q120" s="210"/>
      <c r="R120" s="210"/>
      <c r="S120" s="210"/>
      <c r="T120" s="135"/>
      <c r="U120" s="221"/>
      <c r="V120" s="221"/>
      <c r="W120" s="222"/>
      <c r="X120" s="221"/>
      <c r="Y120" s="223"/>
    </row>
    <row r="121" spans="2:25" ht="15" customHeight="1" x14ac:dyDescent="0.2">
      <c r="B121" s="74"/>
      <c r="C121" s="139"/>
      <c r="D121" s="74" t="s">
        <v>122</v>
      </c>
      <c r="E121" s="105">
        <f>SUM(E120-E122)</f>
        <v>122</v>
      </c>
      <c r="F121" s="203"/>
      <c r="G121" s="203"/>
      <c r="H121" s="203"/>
      <c r="I121" s="42"/>
      <c r="J121" s="111"/>
      <c r="K121" s="226"/>
      <c r="L121" s="109">
        <v>15</v>
      </c>
      <c r="M121" s="120">
        <v>30</v>
      </c>
      <c r="N121" s="110">
        <v>30</v>
      </c>
      <c r="O121" s="127">
        <v>30</v>
      </c>
      <c r="P121" s="209">
        <v>17</v>
      </c>
      <c r="Q121" s="210"/>
      <c r="R121" s="210"/>
      <c r="S121" s="209"/>
      <c r="T121" s="137"/>
      <c r="U121" s="227"/>
      <c r="V121" s="227"/>
      <c r="W121" s="222"/>
      <c r="X121" s="227"/>
      <c r="Y121" s="223"/>
    </row>
    <row r="122" spans="2:25" ht="15" customHeight="1" x14ac:dyDescent="0.2">
      <c r="B122" s="74"/>
      <c r="C122" s="139"/>
      <c r="D122" s="139" t="s">
        <v>123</v>
      </c>
      <c r="E122" s="105">
        <v>82</v>
      </c>
      <c r="F122" s="112"/>
      <c r="G122" s="112"/>
      <c r="H122" s="112"/>
      <c r="I122" s="228"/>
      <c r="J122" s="111"/>
      <c r="K122" s="226"/>
      <c r="L122" s="109">
        <v>10</v>
      </c>
      <c r="M122" s="120">
        <v>20</v>
      </c>
      <c r="N122" s="110">
        <v>20</v>
      </c>
      <c r="O122" s="127">
        <v>20</v>
      </c>
      <c r="P122" s="209">
        <v>12</v>
      </c>
      <c r="Q122" s="210"/>
      <c r="R122" s="210"/>
      <c r="S122" s="209"/>
      <c r="T122" s="137"/>
      <c r="U122" s="227"/>
      <c r="V122" s="227"/>
      <c r="W122" s="222"/>
      <c r="X122" s="227"/>
      <c r="Y122" s="223"/>
    </row>
    <row r="123" spans="2:25" ht="15" customHeight="1" x14ac:dyDescent="0.2">
      <c r="B123" s="139"/>
      <c r="C123" s="139"/>
      <c r="D123" s="224"/>
      <c r="E123" s="105"/>
      <c r="F123" s="112"/>
      <c r="G123" s="112"/>
      <c r="H123" s="112"/>
      <c r="I123" s="228"/>
      <c r="J123" s="112"/>
      <c r="K123" s="226"/>
      <c r="L123" s="109"/>
      <c r="M123" s="120"/>
      <c r="N123" s="110"/>
      <c r="O123" s="94"/>
      <c r="P123" s="210"/>
      <c r="Q123" s="210"/>
      <c r="R123" s="210"/>
      <c r="S123" s="209"/>
      <c r="T123" s="137"/>
      <c r="U123" s="227"/>
      <c r="V123" s="227"/>
      <c r="W123" s="222"/>
      <c r="X123" s="227"/>
      <c r="Y123" s="223"/>
    </row>
    <row r="124" spans="2:25" ht="15" customHeight="1" x14ac:dyDescent="0.2">
      <c r="B124" s="139" t="s">
        <v>53</v>
      </c>
      <c r="C124" s="139" t="s">
        <v>489</v>
      </c>
      <c r="D124" s="158" t="s">
        <v>386</v>
      </c>
      <c r="E124" s="202">
        <f>SUM(E125:E126)</f>
        <v>199</v>
      </c>
      <c r="F124" s="112"/>
      <c r="G124" s="112"/>
      <c r="H124" s="112"/>
      <c r="I124" s="228"/>
      <c r="J124" s="111"/>
      <c r="K124" s="195">
        <f>SUM(K125:K126)</f>
        <v>33</v>
      </c>
      <c r="L124" s="195">
        <f t="shared" ref="L124:N124" si="9">SUM(L125:L126)</f>
        <v>56</v>
      </c>
      <c r="M124" s="195">
        <f t="shared" si="9"/>
        <v>56</v>
      </c>
      <c r="N124" s="195">
        <f t="shared" si="9"/>
        <v>54</v>
      </c>
      <c r="O124" s="94"/>
      <c r="P124" s="210"/>
      <c r="Q124" s="210"/>
      <c r="R124" s="210"/>
      <c r="S124" s="209"/>
      <c r="T124" s="137"/>
      <c r="U124" s="227"/>
      <c r="V124" s="227"/>
      <c r="W124" s="222"/>
      <c r="X124" s="227"/>
      <c r="Y124" s="223"/>
    </row>
    <row r="125" spans="2:25" ht="15" customHeight="1" x14ac:dyDescent="0.2">
      <c r="B125" s="139"/>
      <c r="C125" s="139"/>
      <c r="D125" s="139" t="s">
        <v>118</v>
      </c>
      <c r="E125" s="105">
        <v>125</v>
      </c>
      <c r="F125" s="112"/>
      <c r="G125" s="112"/>
      <c r="H125" s="112"/>
      <c r="I125" s="228"/>
      <c r="J125" s="111"/>
      <c r="K125" s="197">
        <v>15</v>
      </c>
      <c r="L125" s="197">
        <v>37</v>
      </c>
      <c r="M125" s="197">
        <v>37</v>
      </c>
      <c r="N125" s="110">
        <v>36</v>
      </c>
      <c r="O125" s="94"/>
      <c r="P125" s="210"/>
      <c r="Q125" s="210"/>
      <c r="R125" s="210"/>
      <c r="S125" s="209"/>
      <c r="T125" s="137"/>
      <c r="U125" s="227"/>
      <c r="V125" s="227"/>
      <c r="W125" s="222"/>
      <c r="X125" s="227"/>
      <c r="Y125" s="223"/>
    </row>
    <row r="126" spans="2:25" ht="15" customHeight="1" x14ac:dyDescent="0.2">
      <c r="B126" s="139"/>
      <c r="C126" s="139"/>
      <c r="D126" s="139" t="s">
        <v>121</v>
      </c>
      <c r="E126" s="105">
        <v>74</v>
      </c>
      <c r="F126" s="112"/>
      <c r="G126" s="112"/>
      <c r="H126" s="112"/>
      <c r="I126" s="228"/>
      <c r="J126" s="111"/>
      <c r="K126" s="197">
        <v>18</v>
      </c>
      <c r="L126" s="119">
        <v>19</v>
      </c>
      <c r="M126" s="119">
        <v>19</v>
      </c>
      <c r="N126" s="110">
        <v>18</v>
      </c>
      <c r="O126" s="94"/>
      <c r="P126" s="210"/>
      <c r="Q126" s="210"/>
      <c r="R126" s="210"/>
      <c r="S126" s="209"/>
      <c r="T126" s="137"/>
      <c r="U126" s="227"/>
      <c r="V126" s="227"/>
      <c r="W126" s="222"/>
      <c r="X126" s="227"/>
      <c r="Y126" s="223"/>
    </row>
    <row r="127" spans="2:25" ht="15" customHeight="1" x14ac:dyDescent="0.2">
      <c r="B127" s="139"/>
      <c r="C127" s="139"/>
      <c r="D127" s="224"/>
      <c r="E127" s="105"/>
      <c r="F127" s="112"/>
      <c r="G127" s="112"/>
      <c r="H127" s="112"/>
      <c r="I127" s="228"/>
      <c r="J127" s="111"/>
      <c r="K127" s="156"/>
      <c r="L127" s="119"/>
      <c r="M127" s="119"/>
      <c r="N127" s="110"/>
      <c r="O127" s="94"/>
      <c r="P127" s="210"/>
      <c r="Q127" s="210"/>
      <c r="R127" s="210"/>
      <c r="S127" s="209"/>
      <c r="T127" s="137"/>
      <c r="U127" s="227"/>
      <c r="V127" s="227"/>
      <c r="W127" s="222"/>
      <c r="X127" s="227"/>
      <c r="Y127" s="223"/>
    </row>
    <row r="128" spans="2:25" ht="15" customHeight="1" x14ac:dyDescent="0.2">
      <c r="B128" s="139" t="s">
        <v>53</v>
      </c>
      <c r="C128" s="139" t="s">
        <v>489</v>
      </c>
      <c r="D128" s="158" t="s">
        <v>565</v>
      </c>
      <c r="E128" s="202">
        <v>77</v>
      </c>
      <c r="F128" s="112"/>
      <c r="G128" s="112"/>
      <c r="H128" s="112"/>
      <c r="I128" s="228"/>
      <c r="J128" s="111"/>
      <c r="K128" s="156"/>
      <c r="L128" s="78">
        <f>SUM(L129:L130)</f>
        <v>39</v>
      </c>
      <c r="M128" s="78">
        <f>SUM(M129:M130)</f>
        <v>38</v>
      </c>
      <c r="N128" s="110"/>
      <c r="O128" s="94"/>
      <c r="P128" s="210"/>
      <c r="Q128" s="210"/>
      <c r="R128" s="210"/>
      <c r="S128" s="209"/>
      <c r="T128" s="137"/>
      <c r="U128" s="227"/>
      <c r="V128" s="227"/>
      <c r="W128" s="222"/>
      <c r="X128" s="227"/>
      <c r="Y128" s="223"/>
    </row>
    <row r="129" spans="2:27" ht="15" customHeight="1" x14ac:dyDescent="0.2">
      <c r="B129" s="139"/>
      <c r="C129" s="139"/>
      <c r="D129" s="139" t="s">
        <v>118</v>
      </c>
      <c r="E129" s="105">
        <v>68</v>
      </c>
      <c r="F129" s="112"/>
      <c r="G129" s="112"/>
      <c r="H129" s="112"/>
      <c r="I129" s="228"/>
      <c r="J129" s="111"/>
      <c r="K129" s="156"/>
      <c r="L129" s="119">
        <v>34</v>
      </c>
      <c r="M129" s="119">
        <v>34</v>
      </c>
      <c r="N129" s="110"/>
      <c r="O129" s="94"/>
      <c r="P129" s="210"/>
      <c r="Q129" s="210"/>
      <c r="R129" s="210"/>
      <c r="S129" s="209"/>
      <c r="T129" s="137"/>
      <c r="U129" s="227"/>
      <c r="V129" s="227"/>
      <c r="W129" s="222"/>
      <c r="X129" s="227"/>
      <c r="Y129" s="223"/>
    </row>
    <row r="130" spans="2:27" ht="15" customHeight="1" x14ac:dyDescent="0.2">
      <c r="B130" s="139"/>
      <c r="C130" s="139"/>
      <c r="D130" s="139" t="s">
        <v>121</v>
      </c>
      <c r="E130" s="105">
        <v>9</v>
      </c>
      <c r="F130" s="112"/>
      <c r="G130" s="112"/>
      <c r="H130" s="112"/>
      <c r="I130" s="228"/>
      <c r="J130" s="111"/>
      <c r="K130" s="109"/>
      <c r="L130" s="109">
        <v>5</v>
      </c>
      <c r="M130" s="120">
        <v>4</v>
      </c>
      <c r="N130" s="110"/>
      <c r="O130" s="94"/>
      <c r="P130" s="210"/>
      <c r="Q130" s="210"/>
      <c r="R130" s="210"/>
      <c r="S130" s="209"/>
      <c r="T130" s="137"/>
      <c r="U130" s="227"/>
      <c r="V130" s="227"/>
      <c r="W130" s="222"/>
      <c r="X130" s="227"/>
      <c r="Y130" s="223"/>
    </row>
    <row r="131" spans="2:27" ht="15" customHeight="1" x14ac:dyDescent="0.2">
      <c r="B131" s="139"/>
      <c r="C131" s="139"/>
      <c r="D131" s="139"/>
      <c r="E131" s="105"/>
      <c r="F131" s="112"/>
      <c r="G131" s="112"/>
      <c r="H131" s="112"/>
      <c r="I131" s="228"/>
      <c r="J131" s="111"/>
      <c r="K131" s="109"/>
      <c r="L131" s="109"/>
      <c r="M131" s="120"/>
      <c r="N131" s="110"/>
      <c r="O131" s="94"/>
      <c r="P131" s="210"/>
      <c r="Q131" s="210"/>
      <c r="R131" s="210"/>
      <c r="S131" s="209"/>
      <c r="T131" s="137"/>
      <c r="U131" s="227"/>
      <c r="V131" s="227"/>
      <c r="W131" s="222"/>
      <c r="X131" s="227"/>
      <c r="Y131" s="223"/>
    </row>
    <row r="132" spans="2:27" s="231" customFormat="1" ht="15" customHeight="1" x14ac:dyDescent="0.2">
      <c r="B132" s="139" t="s">
        <v>53</v>
      </c>
      <c r="C132" s="139" t="s">
        <v>334</v>
      </c>
      <c r="D132" s="158" t="s">
        <v>386</v>
      </c>
      <c r="E132" s="202">
        <f>SUM(E133:E134)</f>
        <v>423</v>
      </c>
      <c r="F132" s="203"/>
      <c r="G132" s="203"/>
      <c r="H132" s="203"/>
      <c r="I132" s="42"/>
      <c r="J132" s="183"/>
      <c r="K132" s="201"/>
      <c r="L132" s="201"/>
      <c r="M132" s="201"/>
      <c r="N132" s="496"/>
      <c r="O132" s="201">
        <f t="shared" ref="O132:U132" si="10">SUM(O133:O134)</f>
        <v>62</v>
      </c>
      <c r="P132" s="350">
        <f t="shared" si="10"/>
        <v>61</v>
      </c>
      <c r="Q132" s="210">
        <f t="shared" si="10"/>
        <v>60</v>
      </c>
      <c r="R132" s="210">
        <f t="shared" si="10"/>
        <v>60</v>
      </c>
      <c r="S132" s="210">
        <f t="shared" si="10"/>
        <v>60</v>
      </c>
      <c r="T132" s="135">
        <f t="shared" si="10"/>
        <v>60</v>
      </c>
      <c r="U132" s="350">
        <f t="shared" si="10"/>
        <v>60</v>
      </c>
      <c r="V132" s="210"/>
      <c r="W132" s="230"/>
      <c r="X132" s="211"/>
      <c r="Y132" s="213"/>
    </row>
    <row r="133" spans="2:27" s="95" customFormat="1" ht="15" customHeight="1" x14ac:dyDescent="0.2">
      <c r="B133" s="74"/>
      <c r="C133" s="139"/>
      <c r="D133" s="139" t="s">
        <v>118</v>
      </c>
      <c r="E133" s="105">
        <v>296</v>
      </c>
      <c r="F133" s="203"/>
      <c r="G133" s="203"/>
      <c r="H133" s="203"/>
      <c r="I133" s="42"/>
      <c r="J133" s="111"/>
      <c r="K133" s="109"/>
      <c r="L133" s="109"/>
      <c r="M133" s="109"/>
      <c r="N133" s="199"/>
      <c r="O133" s="109">
        <v>43</v>
      </c>
      <c r="P133" s="862">
        <v>43</v>
      </c>
      <c r="Q133" s="112">
        <v>42</v>
      </c>
      <c r="R133" s="112">
        <v>42</v>
      </c>
      <c r="S133" s="112">
        <v>42</v>
      </c>
      <c r="T133" s="111">
        <v>42</v>
      </c>
      <c r="U133" s="352">
        <v>42</v>
      </c>
      <c r="V133" s="209"/>
      <c r="W133" s="232"/>
      <c r="X133" s="221"/>
      <c r="Y133" s="223"/>
    </row>
    <row r="134" spans="2:27" ht="15" customHeight="1" x14ac:dyDescent="0.2">
      <c r="B134" s="74"/>
      <c r="C134" s="139"/>
      <c r="D134" s="139" t="s">
        <v>121</v>
      </c>
      <c r="E134" s="105">
        <v>127</v>
      </c>
      <c r="F134" s="203"/>
      <c r="G134" s="203"/>
      <c r="H134" s="203"/>
      <c r="I134" s="42"/>
      <c r="J134" s="111"/>
      <c r="K134" s="109"/>
      <c r="L134" s="109"/>
      <c r="M134" s="109"/>
      <c r="N134" s="156"/>
      <c r="O134" s="109">
        <v>19</v>
      </c>
      <c r="P134" s="352">
        <v>18</v>
      </c>
      <c r="Q134" s="209">
        <v>18</v>
      </c>
      <c r="R134" s="209">
        <v>18</v>
      </c>
      <c r="S134" s="209">
        <v>18</v>
      </c>
      <c r="T134" s="137">
        <v>18</v>
      </c>
      <c r="U134" s="352">
        <v>18</v>
      </c>
      <c r="V134" s="138"/>
      <c r="W134" s="232"/>
      <c r="X134" s="227"/>
      <c r="Y134" s="223"/>
      <c r="AA134" s="227"/>
    </row>
    <row r="135" spans="2:27" s="214" customFormat="1" ht="15" customHeight="1" x14ac:dyDescent="0.2">
      <c r="B135" s="158"/>
      <c r="C135" s="139"/>
      <c r="D135" s="224"/>
      <c r="E135" s="105"/>
      <c r="F135" s="203"/>
      <c r="G135" s="203"/>
      <c r="H135" s="203"/>
      <c r="I135" s="42"/>
      <c r="J135" s="112"/>
      <c r="K135" s="233"/>
      <c r="L135" s="234"/>
      <c r="M135" s="234"/>
      <c r="N135" s="234"/>
      <c r="O135" s="886"/>
      <c r="P135" s="210"/>
      <c r="Q135" s="210"/>
      <c r="R135" s="209"/>
      <c r="S135" s="209"/>
      <c r="T135" s="135"/>
      <c r="U135" s="211"/>
      <c r="V135" s="211"/>
      <c r="W135" s="212"/>
      <c r="X135" s="211"/>
      <c r="Y135" s="213"/>
    </row>
    <row r="136" spans="2:27" s="214" customFormat="1" ht="15" customHeight="1" x14ac:dyDescent="0.2">
      <c r="B136" s="25"/>
      <c r="C136" s="81"/>
      <c r="D136" s="812" t="s">
        <v>451</v>
      </c>
      <c r="E136" s="236"/>
      <c r="F136" s="237"/>
      <c r="G136" s="237"/>
      <c r="H136" s="237"/>
      <c r="I136" s="238"/>
      <c r="J136" s="896"/>
      <c r="K136" s="240"/>
      <c r="L136" s="241"/>
      <c r="M136" s="241"/>
      <c r="N136" s="241"/>
      <c r="O136" s="239"/>
      <c r="P136" s="243"/>
      <c r="Q136" s="243"/>
      <c r="R136" s="244"/>
      <c r="S136" s="244"/>
      <c r="T136" s="245"/>
      <c r="U136" s="246"/>
      <c r="V136" s="247"/>
      <c r="W136" s="248"/>
      <c r="X136" s="247"/>
      <c r="Y136" s="249"/>
    </row>
    <row r="137" spans="2:27" s="214" customFormat="1" ht="15" customHeight="1" x14ac:dyDescent="0.2">
      <c r="B137" s="158"/>
      <c r="C137" s="139"/>
      <c r="D137" s="224"/>
      <c r="E137" s="105"/>
      <c r="F137" s="203"/>
      <c r="G137" s="203"/>
      <c r="H137" s="203"/>
      <c r="I137" s="42"/>
      <c r="J137" s="111"/>
      <c r="K137" s="226"/>
      <c r="L137" s="109"/>
      <c r="M137" s="109"/>
      <c r="N137" s="109"/>
      <c r="O137" s="108"/>
      <c r="P137" s="210"/>
      <c r="Q137" s="210"/>
      <c r="R137" s="209"/>
      <c r="S137" s="209"/>
      <c r="T137" s="135"/>
      <c r="U137" s="250"/>
      <c r="V137" s="211"/>
      <c r="W137" s="212"/>
      <c r="X137" s="211"/>
      <c r="Y137" s="213"/>
    </row>
    <row r="138" spans="2:27" ht="15" customHeight="1" x14ac:dyDescent="0.2">
      <c r="B138" s="74" t="s">
        <v>40</v>
      </c>
      <c r="C138" s="74" t="s">
        <v>514</v>
      </c>
      <c r="D138" s="124" t="s">
        <v>578</v>
      </c>
      <c r="E138" s="65">
        <v>68</v>
      </c>
      <c r="F138" s="107"/>
      <c r="J138" s="187"/>
      <c r="K138" s="119"/>
      <c r="L138" s="156"/>
      <c r="M138" s="78">
        <v>34</v>
      </c>
      <c r="N138" s="78">
        <v>34</v>
      </c>
      <c r="O138" s="133"/>
      <c r="T138" s="135"/>
      <c r="U138" s="136"/>
      <c r="W138" s="79"/>
      <c r="Y138" s="80"/>
    </row>
    <row r="139" spans="2:27" ht="15" customHeight="1" x14ac:dyDescent="0.2">
      <c r="B139" s="74"/>
      <c r="C139" s="74"/>
      <c r="D139" s="103" t="s">
        <v>332</v>
      </c>
      <c r="E139" s="132">
        <v>68</v>
      </c>
      <c r="F139" s="107"/>
      <c r="J139" s="196"/>
      <c r="K139" s="119"/>
      <c r="L139" s="156"/>
      <c r="M139" s="119">
        <v>34</v>
      </c>
      <c r="N139" s="119">
        <v>34</v>
      </c>
      <c r="O139" s="133"/>
      <c r="T139" s="137"/>
      <c r="U139" s="138"/>
      <c r="W139" s="79"/>
      <c r="Y139" s="80"/>
    </row>
    <row r="140" spans="2:27" ht="15" customHeight="1" x14ac:dyDescent="0.2">
      <c r="B140" s="74"/>
      <c r="C140" s="74"/>
      <c r="D140" s="103" t="s">
        <v>333</v>
      </c>
      <c r="E140" s="132">
        <v>0</v>
      </c>
      <c r="F140" s="107"/>
      <c r="J140" s="196"/>
      <c r="K140" s="119"/>
      <c r="L140" s="156"/>
      <c r="M140" s="119">
        <v>0</v>
      </c>
      <c r="N140" s="119">
        <v>0</v>
      </c>
      <c r="O140" s="133"/>
      <c r="T140" s="137"/>
      <c r="U140" s="138"/>
      <c r="W140" s="79"/>
      <c r="Y140" s="80"/>
    </row>
    <row r="141" spans="2:27" s="214" customFormat="1" ht="15" customHeight="1" x14ac:dyDescent="0.2">
      <c r="B141" s="24"/>
      <c r="C141" s="74"/>
      <c r="D141" s="224"/>
      <c r="E141" s="132"/>
      <c r="F141" s="203"/>
      <c r="G141" s="203"/>
      <c r="H141" s="203"/>
      <c r="I141" s="42"/>
      <c r="J141" s="112"/>
      <c r="K141" s="357"/>
      <c r="L141" s="109"/>
      <c r="M141" s="109"/>
      <c r="N141" s="109"/>
      <c r="O141" s="108"/>
      <c r="P141" s="210"/>
      <c r="Q141" s="210"/>
      <c r="R141" s="209"/>
      <c r="S141" s="209"/>
      <c r="T141" s="135"/>
      <c r="U141" s="211"/>
      <c r="V141" s="211"/>
      <c r="W141" s="212"/>
      <c r="X141" s="211"/>
      <c r="Y141" s="213"/>
    </row>
    <row r="142" spans="2:27" ht="15" customHeight="1" x14ac:dyDescent="0.2">
      <c r="B142" s="74" t="s">
        <v>51</v>
      </c>
      <c r="C142" s="74" t="s">
        <v>619</v>
      </c>
      <c r="D142" s="259" t="s">
        <v>388</v>
      </c>
      <c r="E142" s="260">
        <v>40</v>
      </c>
      <c r="F142" s="261"/>
      <c r="G142" s="76"/>
      <c r="H142" s="76"/>
      <c r="I142" s="77"/>
      <c r="K142" s="262"/>
      <c r="L142" s="119"/>
      <c r="M142" s="67">
        <v>20</v>
      </c>
      <c r="N142" s="67">
        <v>20</v>
      </c>
      <c r="O142" s="127"/>
      <c r="P142" s="121"/>
      <c r="T142" s="131"/>
      <c r="W142" s="79"/>
      <c r="Y142" s="80"/>
    </row>
    <row r="143" spans="2:27" ht="15" customHeight="1" x14ac:dyDescent="0.2">
      <c r="B143" s="74"/>
      <c r="C143" s="74"/>
      <c r="D143" s="263" t="s">
        <v>133</v>
      </c>
      <c r="E143" s="118">
        <f>SUM(E142-E144)</f>
        <v>28</v>
      </c>
      <c r="F143" s="107"/>
      <c r="G143" s="107"/>
      <c r="H143" s="107"/>
      <c r="I143" s="106"/>
      <c r="K143" s="253"/>
      <c r="L143" s="119"/>
      <c r="M143" s="120">
        <v>14</v>
      </c>
      <c r="N143" s="120">
        <v>14</v>
      </c>
      <c r="O143" s="133"/>
      <c r="P143" s="121"/>
      <c r="Q143" s="121"/>
      <c r="R143" s="121"/>
      <c r="S143" s="121"/>
      <c r="T143" s="128"/>
      <c r="W143" s="79"/>
      <c r="Y143" s="80"/>
    </row>
    <row r="144" spans="2:27" ht="15" customHeight="1" x14ac:dyDescent="0.2">
      <c r="B144" s="74"/>
      <c r="C144" s="74"/>
      <c r="D144" s="263" t="s">
        <v>134</v>
      </c>
      <c r="E144" s="118">
        <f>SUM(E142*0.3)</f>
        <v>12</v>
      </c>
      <c r="F144" s="107"/>
      <c r="G144" s="107"/>
      <c r="H144" s="107"/>
      <c r="I144" s="106"/>
      <c r="K144" s="253"/>
      <c r="L144" s="119"/>
      <c r="M144" s="120">
        <v>6</v>
      </c>
      <c r="N144" s="120">
        <v>6</v>
      </c>
      <c r="O144" s="133"/>
      <c r="P144" s="121"/>
      <c r="Q144" s="121"/>
      <c r="R144" s="121"/>
      <c r="S144" s="121"/>
      <c r="T144" s="128"/>
      <c r="W144" s="79"/>
      <c r="Y144" s="80"/>
    </row>
    <row r="145" spans="2:25" ht="15" customHeight="1" x14ac:dyDescent="0.2">
      <c r="B145" s="74"/>
      <c r="C145" s="74"/>
      <c r="D145" s="74"/>
      <c r="E145" s="118"/>
      <c r="F145" s="107"/>
      <c r="G145" s="107"/>
      <c r="H145" s="107"/>
      <c r="I145" s="106"/>
      <c r="J145" s="196"/>
      <c r="K145" s="120"/>
      <c r="L145" s="119"/>
      <c r="M145" s="119"/>
      <c r="N145" s="119"/>
      <c r="O145" s="133"/>
      <c r="P145" s="121"/>
      <c r="Q145" s="121"/>
      <c r="R145" s="121"/>
      <c r="S145" s="121"/>
      <c r="T145" s="128"/>
      <c r="W145" s="79"/>
      <c r="Y145" s="80"/>
    </row>
    <row r="146" spans="2:25" ht="15" customHeight="1" x14ac:dyDescent="0.2">
      <c r="B146" s="74" t="s">
        <v>452</v>
      </c>
      <c r="C146" s="74" t="s">
        <v>620</v>
      </c>
      <c r="D146" s="24" t="s">
        <v>476</v>
      </c>
      <c r="E146" s="65">
        <v>15</v>
      </c>
      <c r="F146" s="107"/>
      <c r="G146" s="107"/>
      <c r="H146" s="107"/>
      <c r="I146" s="106"/>
      <c r="J146" s="196"/>
      <c r="K146" s="120"/>
      <c r="L146" s="119"/>
      <c r="M146" s="67">
        <v>15</v>
      </c>
      <c r="N146" s="119"/>
      <c r="O146" s="133"/>
      <c r="P146" s="121"/>
      <c r="Q146" s="75"/>
      <c r="R146" s="121"/>
      <c r="S146" s="121"/>
      <c r="T146" s="128"/>
      <c r="W146" s="79"/>
      <c r="Y146" s="80"/>
    </row>
    <row r="147" spans="2:25" ht="15" customHeight="1" x14ac:dyDescent="0.2">
      <c r="B147" s="74"/>
      <c r="C147" s="74"/>
      <c r="D147" s="74" t="s">
        <v>453</v>
      </c>
      <c r="E147" s="118">
        <v>10</v>
      </c>
      <c r="F147" s="107"/>
      <c r="G147" s="107"/>
      <c r="H147" s="107"/>
      <c r="I147" s="106"/>
      <c r="J147" s="196"/>
      <c r="K147" s="120"/>
      <c r="L147" s="119"/>
      <c r="M147" s="120">
        <v>10</v>
      </c>
      <c r="N147" s="119"/>
      <c r="O147" s="133"/>
      <c r="P147" s="121"/>
      <c r="Q147" s="107"/>
      <c r="R147" s="121"/>
      <c r="S147" s="121"/>
      <c r="T147" s="128"/>
      <c r="W147" s="79"/>
      <c r="Y147" s="80"/>
    </row>
    <row r="148" spans="2:25" ht="15" customHeight="1" x14ac:dyDescent="0.2">
      <c r="B148" s="74"/>
      <c r="C148" s="74"/>
      <c r="D148" s="74" t="s">
        <v>453</v>
      </c>
      <c r="E148" s="118">
        <v>5</v>
      </c>
      <c r="F148" s="107"/>
      <c r="G148" s="107"/>
      <c r="H148" s="107"/>
      <c r="I148" s="106"/>
      <c r="J148" s="196"/>
      <c r="K148" s="120"/>
      <c r="L148" s="119"/>
      <c r="M148" s="120">
        <v>5</v>
      </c>
      <c r="N148" s="119"/>
      <c r="O148" s="133"/>
      <c r="P148" s="121"/>
      <c r="Q148" s="107"/>
      <c r="R148" s="121"/>
      <c r="S148" s="121"/>
      <c r="T148" s="128"/>
      <c r="W148" s="79"/>
      <c r="Y148" s="80"/>
    </row>
    <row r="149" spans="2:25" ht="15" customHeight="1" x14ac:dyDescent="0.2">
      <c r="B149" s="74"/>
      <c r="C149" s="74"/>
      <c r="D149" s="74"/>
      <c r="E149" s="118"/>
      <c r="F149" s="107"/>
      <c r="G149" s="107"/>
      <c r="H149" s="107"/>
      <c r="I149" s="106"/>
      <c r="J149" s="196"/>
      <c r="K149" s="120"/>
      <c r="L149" s="119"/>
      <c r="M149" s="119"/>
      <c r="N149" s="119"/>
      <c r="O149" s="133"/>
      <c r="P149" s="121"/>
      <c r="Q149" s="121"/>
      <c r="R149" s="121"/>
      <c r="S149" s="121"/>
      <c r="T149" s="128"/>
      <c r="W149" s="79"/>
      <c r="Y149" s="80"/>
    </row>
    <row r="150" spans="2:25" ht="15" customHeight="1" x14ac:dyDescent="0.2">
      <c r="B150" s="74" t="s">
        <v>196</v>
      </c>
      <c r="C150" s="74" t="s">
        <v>315</v>
      </c>
      <c r="D150" s="24" t="s">
        <v>191</v>
      </c>
      <c r="E150" s="65">
        <v>80</v>
      </c>
      <c r="F150" s="107"/>
      <c r="G150" s="107"/>
      <c r="H150" s="107"/>
      <c r="I150" s="106"/>
      <c r="J150" s="196"/>
      <c r="K150" s="78"/>
      <c r="L150" s="119"/>
      <c r="M150" s="119"/>
      <c r="N150" s="119"/>
      <c r="O150" s="133"/>
      <c r="P150" s="76">
        <v>40</v>
      </c>
      <c r="Q150" s="76">
        <v>40</v>
      </c>
      <c r="R150" s="121"/>
      <c r="S150" s="121"/>
      <c r="T150" s="128"/>
      <c r="W150" s="79"/>
      <c r="Y150" s="80"/>
    </row>
    <row r="151" spans="2:25" ht="15" customHeight="1" x14ac:dyDescent="0.2">
      <c r="B151" s="74"/>
      <c r="C151" s="74"/>
      <c r="D151" s="139" t="s">
        <v>192</v>
      </c>
      <c r="E151" s="118">
        <f>SUM(E150-E152)</f>
        <v>56</v>
      </c>
      <c r="F151" s="107"/>
      <c r="G151" s="107"/>
      <c r="H151" s="107"/>
      <c r="I151" s="106"/>
      <c r="J151" s="196"/>
      <c r="K151" s="119"/>
      <c r="L151" s="119"/>
      <c r="M151" s="119"/>
      <c r="N151" s="119"/>
      <c r="O151" s="133"/>
      <c r="P151" s="134">
        <v>28</v>
      </c>
      <c r="Q151" s="134">
        <v>28</v>
      </c>
      <c r="R151" s="121"/>
      <c r="S151" s="121"/>
      <c r="T151" s="128"/>
      <c r="W151" s="79"/>
      <c r="Y151" s="80"/>
    </row>
    <row r="152" spans="2:25" ht="15" customHeight="1" x14ac:dyDescent="0.2">
      <c r="B152" s="74"/>
      <c r="C152" s="74"/>
      <c r="D152" s="139" t="s">
        <v>193</v>
      </c>
      <c r="E152" s="118">
        <f>SUM(E150)*0.3</f>
        <v>24</v>
      </c>
      <c r="F152" s="107"/>
      <c r="G152" s="107"/>
      <c r="H152" s="107"/>
      <c r="I152" s="106"/>
      <c r="J152" s="196"/>
      <c r="K152" s="119"/>
      <c r="L152" s="119"/>
      <c r="M152" s="119"/>
      <c r="N152" s="119"/>
      <c r="O152" s="133"/>
      <c r="P152" s="134">
        <v>12</v>
      </c>
      <c r="Q152" s="134">
        <v>12</v>
      </c>
      <c r="R152" s="121"/>
      <c r="S152" s="121"/>
      <c r="T152" s="128"/>
      <c r="W152" s="79"/>
      <c r="Y152" s="80"/>
    </row>
    <row r="153" spans="2:25" ht="15" customHeight="1" x14ac:dyDescent="0.2">
      <c r="B153" s="74"/>
      <c r="C153" s="74"/>
      <c r="D153" s="74"/>
      <c r="E153" s="118"/>
      <c r="F153" s="107"/>
      <c r="G153" s="107"/>
      <c r="H153" s="107"/>
      <c r="I153" s="106"/>
      <c r="J153" s="196"/>
      <c r="K153" s="119"/>
      <c r="L153" s="119"/>
      <c r="M153" s="119"/>
      <c r="N153" s="119"/>
      <c r="O153" s="133"/>
      <c r="P153" s="121"/>
      <c r="Q153" s="121"/>
      <c r="R153" s="121"/>
      <c r="S153" s="121"/>
      <c r="T153" s="128"/>
      <c r="W153" s="79"/>
      <c r="Y153" s="80"/>
    </row>
    <row r="154" spans="2:25" ht="15" customHeight="1" x14ac:dyDescent="0.2">
      <c r="B154" s="74" t="s">
        <v>44</v>
      </c>
      <c r="C154" s="74" t="s">
        <v>655</v>
      </c>
      <c r="D154" s="259" t="s">
        <v>533</v>
      </c>
      <c r="E154" s="260">
        <v>25</v>
      </c>
      <c r="F154" s="261"/>
      <c r="G154" s="76"/>
      <c r="H154" s="76"/>
      <c r="I154" s="77"/>
      <c r="J154" s="258"/>
      <c r="K154" s="67"/>
      <c r="L154" s="78"/>
      <c r="M154" s="78"/>
      <c r="N154" s="119"/>
      <c r="O154" s="119"/>
      <c r="P154" s="125"/>
      <c r="Q154" s="68">
        <f t="shared" ref="Q154" si="11">SUM(Q155:Q156)</f>
        <v>25</v>
      </c>
      <c r="R154" s="130"/>
      <c r="S154" s="130"/>
      <c r="T154" s="198"/>
      <c r="W154" s="79"/>
      <c r="Y154" s="80"/>
    </row>
    <row r="155" spans="2:25" ht="15" customHeight="1" x14ac:dyDescent="0.2">
      <c r="B155" s="139"/>
      <c r="C155" s="139"/>
      <c r="D155" s="263" t="s">
        <v>527</v>
      </c>
      <c r="E155" s="140">
        <f>SUM(E154-E156)</f>
        <v>15</v>
      </c>
      <c r="F155" s="107"/>
      <c r="G155" s="107"/>
      <c r="H155" s="107"/>
      <c r="I155" s="106"/>
      <c r="J155" s="196"/>
      <c r="K155" s="120"/>
      <c r="L155" s="119"/>
      <c r="M155" s="119"/>
      <c r="N155" s="119"/>
      <c r="O155" s="119"/>
      <c r="P155" s="264"/>
      <c r="Q155" s="121">
        <v>15</v>
      </c>
      <c r="R155" s="121"/>
      <c r="S155" s="121"/>
      <c r="T155" s="128"/>
      <c r="W155" s="79"/>
      <c r="Y155" s="80"/>
    </row>
    <row r="156" spans="2:25" ht="15" customHeight="1" x14ac:dyDescent="0.2">
      <c r="B156" s="139"/>
      <c r="C156" s="139"/>
      <c r="D156" s="263" t="s">
        <v>526</v>
      </c>
      <c r="E156" s="140">
        <f>SUM(E154*0.4)</f>
        <v>10</v>
      </c>
      <c r="F156" s="107"/>
      <c r="G156" s="107"/>
      <c r="H156" s="107"/>
      <c r="I156" s="106"/>
      <c r="J156" s="196"/>
      <c r="K156" s="120"/>
      <c r="L156" s="119"/>
      <c r="M156" s="119"/>
      <c r="N156" s="119"/>
      <c r="O156" s="119"/>
      <c r="P156" s="264"/>
      <c r="Q156" s="121">
        <v>10</v>
      </c>
      <c r="R156" s="121"/>
      <c r="S156" s="121"/>
      <c r="T156" s="128"/>
      <c r="W156" s="79"/>
      <c r="Y156" s="80"/>
    </row>
    <row r="157" spans="2:25" ht="15" customHeight="1" x14ac:dyDescent="0.2">
      <c r="B157" s="74"/>
      <c r="C157" s="74"/>
      <c r="D157" s="74"/>
      <c r="E157" s="118"/>
      <c r="F157" s="107"/>
      <c r="G157" s="107"/>
      <c r="H157" s="107"/>
      <c r="I157" s="106"/>
      <c r="J157" s="196"/>
      <c r="K157" s="119"/>
      <c r="L157" s="119"/>
      <c r="M157" s="119"/>
      <c r="N157" s="119"/>
      <c r="O157" s="133"/>
      <c r="P157" s="121"/>
      <c r="Q157" s="121"/>
      <c r="R157" s="121"/>
      <c r="S157" s="121"/>
      <c r="T157" s="128"/>
      <c r="W157" s="79"/>
      <c r="Y157" s="80"/>
    </row>
    <row r="158" spans="2:25" ht="15" customHeight="1" x14ac:dyDescent="0.2">
      <c r="B158" s="74" t="s">
        <v>55</v>
      </c>
      <c r="C158" s="139" t="s">
        <v>656</v>
      </c>
      <c r="D158" s="74" t="s">
        <v>532</v>
      </c>
      <c r="E158" s="65">
        <v>60</v>
      </c>
      <c r="F158" s="107"/>
      <c r="G158" s="107"/>
      <c r="H158" s="107"/>
      <c r="I158" s="106"/>
      <c r="J158" s="187"/>
      <c r="K158" s="120"/>
      <c r="L158" s="119"/>
      <c r="M158" s="119"/>
      <c r="N158" s="119"/>
      <c r="O158" s="119"/>
      <c r="P158" s="125"/>
      <c r="Q158" s="68">
        <f t="shared" ref="Q158" si="12">SUM(Q159:Q160)</f>
        <v>60</v>
      </c>
      <c r="R158" s="121"/>
      <c r="S158" s="121"/>
      <c r="T158" s="131"/>
      <c r="W158" s="79"/>
      <c r="Y158" s="80"/>
    </row>
    <row r="159" spans="2:25" ht="15" customHeight="1" x14ac:dyDescent="0.2">
      <c r="B159" s="117"/>
      <c r="C159" s="139"/>
      <c r="D159" s="74" t="s">
        <v>238</v>
      </c>
      <c r="E159" s="140">
        <f>SUM(E158-E160)</f>
        <v>36</v>
      </c>
      <c r="F159" s="107"/>
      <c r="G159" s="107"/>
      <c r="H159" s="107"/>
      <c r="I159" s="106"/>
      <c r="J159" s="196"/>
      <c r="K159" s="120"/>
      <c r="L159" s="119"/>
      <c r="M159" s="119"/>
      <c r="N159" s="119"/>
      <c r="O159" s="119"/>
      <c r="P159" s="264"/>
      <c r="Q159" s="121">
        <v>36</v>
      </c>
      <c r="R159" s="121"/>
      <c r="S159" s="121"/>
      <c r="T159" s="128"/>
      <c r="W159" s="79"/>
      <c r="Y159" s="80"/>
    </row>
    <row r="160" spans="2:25" ht="15" customHeight="1" x14ac:dyDescent="0.2">
      <c r="B160" s="139"/>
      <c r="C160" s="139"/>
      <c r="D160" s="74" t="s">
        <v>137</v>
      </c>
      <c r="E160" s="140">
        <f>SUM(E158*0.4)</f>
        <v>24</v>
      </c>
      <c r="F160" s="107"/>
      <c r="G160" s="107"/>
      <c r="H160" s="107"/>
      <c r="I160" s="106"/>
      <c r="J160" s="196"/>
      <c r="K160" s="120"/>
      <c r="L160" s="119"/>
      <c r="M160" s="119"/>
      <c r="N160" s="119"/>
      <c r="O160" s="119"/>
      <c r="P160" s="264"/>
      <c r="Q160" s="121">
        <v>24</v>
      </c>
      <c r="R160" s="121"/>
      <c r="S160" s="121"/>
      <c r="T160" s="128"/>
      <c r="W160" s="79"/>
      <c r="Y160" s="80"/>
    </row>
    <row r="161" spans="2:25" ht="15" customHeight="1" x14ac:dyDescent="0.2">
      <c r="B161" s="74"/>
      <c r="C161" s="74"/>
      <c r="D161" s="74"/>
      <c r="E161" s="118"/>
      <c r="F161" s="107"/>
      <c r="G161" s="107"/>
      <c r="H161" s="107"/>
      <c r="I161" s="106"/>
      <c r="J161" s="196"/>
      <c r="K161" s="119"/>
      <c r="L161" s="119"/>
      <c r="M161" s="119"/>
      <c r="N161" s="119"/>
      <c r="O161" s="133"/>
      <c r="P161" s="121"/>
      <c r="Q161" s="121"/>
      <c r="R161" s="121"/>
      <c r="S161" s="121"/>
      <c r="T161" s="128"/>
      <c r="W161" s="79"/>
      <c r="Y161" s="80"/>
    </row>
    <row r="162" spans="2:25" ht="15" customHeight="1" x14ac:dyDescent="0.2">
      <c r="B162" s="74" t="s">
        <v>107</v>
      </c>
      <c r="C162" s="139" t="s">
        <v>657</v>
      </c>
      <c r="D162" s="24" t="s">
        <v>389</v>
      </c>
      <c r="E162" s="65">
        <v>70</v>
      </c>
      <c r="F162" s="75"/>
      <c r="G162" s="75"/>
      <c r="H162" s="75"/>
      <c r="I162" s="58"/>
      <c r="J162" s="258"/>
      <c r="K162" s="67"/>
      <c r="L162" s="78"/>
      <c r="M162" s="156"/>
      <c r="N162" s="156"/>
      <c r="O162" s="119"/>
      <c r="P162" s="483">
        <f>SUM(P163:P164)</f>
        <v>70</v>
      </c>
      <c r="Q162" s="68"/>
      <c r="R162" s="68"/>
      <c r="S162" s="121"/>
      <c r="T162" s="131"/>
      <c r="W162" s="79"/>
      <c r="Y162" s="80"/>
    </row>
    <row r="163" spans="2:25" ht="15" customHeight="1" x14ac:dyDescent="0.2">
      <c r="B163" s="139"/>
      <c r="C163" s="139"/>
      <c r="D163" s="74" t="s">
        <v>136</v>
      </c>
      <c r="E163" s="140">
        <f>SUM(E162-E164)</f>
        <v>42</v>
      </c>
      <c r="F163" s="107"/>
      <c r="G163" s="107"/>
      <c r="H163" s="107"/>
      <c r="I163" s="106"/>
      <c r="J163" s="196"/>
      <c r="K163" s="120"/>
      <c r="L163" s="119"/>
      <c r="M163" s="156"/>
      <c r="N163" s="156"/>
      <c r="O163" s="119"/>
      <c r="P163" s="256">
        <v>42</v>
      </c>
      <c r="Q163" s="121"/>
      <c r="R163" s="121"/>
      <c r="S163" s="121"/>
      <c r="T163" s="128"/>
      <c r="W163" s="79"/>
      <c r="Y163" s="80"/>
    </row>
    <row r="164" spans="2:25" ht="15" customHeight="1" x14ac:dyDescent="0.2">
      <c r="B164" s="139"/>
      <c r="C164" s="139"/>
      <c r="D164" s="74" t="s">
        <v>135</v>
      </c>
      <c r="E164" s="140">
        <f>SUM(E162*0.4)</f>
        <v>28</v>
      </c>
      <c r="F164" s="107"/>
      <c r="G164" s="107"/>
      <c r="H164" s="107"/>
      <c r="I164" s="106"/>
      <c r="J164" s="196"/>
      <c r="K164" s="120"/>
      <c r="L164" s="119"/>
      <c r="M164" s="156"/>
      <c r="N164" s="156"/>
      <c r="O164" s="119"/>
      <c r="P164" s="971">
        <v>28</v>
      </c>
      <c r="Q164" s="121"/>
      <c r="R164" s="121"/>
      <c r="S164" s="121"/>
      <c r="T164" s="128"/>
      <c r="W164" s="79"/>
      <c r="Y164" s="80"/>
    </row>
    <row r="165" spans="2:25" ht="15" customHeight="1" x14ac:dyDescent="0.2">
      <c r="B165" s="139"/>
      <c r="C165" s="139"/>
      <c r="D165" s="139"/>
      <c r="E165" s="140"/>
      <c r="F165" s="107"/>
      <c r="G165" s="107"/>
      <c r="H165" s="107"/>
      <c r="I165" s="106"/>
      <c r="J165" s="196"/>
      <c r="K165" s="120"/>
      <c r="L165" s="119"/>
      <c r="M165" s="119"/>
      <c r="N165" s="119"/>
      <c r="O165" s="133"/>
      <c r="P165" s="121"/>
      <c r="Q165" s="121"/>
      <c r="R165" s="121"/>
      <c r="S165" s="121"/>
      <c r="T165" s="128"/>
      <c r="W165" s="79"/>
      <c r="Y165" s="80"/>
    </row>
    <row r="166" spans="2:25" ht="15" customHeight="1" x14ac:dyDescent="0.2">
      <c r="B166" s="74" t="s">
        <v>617</v>
      </c>
      <c r="C166" s="74" t="s">
        <v>557</v>
      </c>
      <c r="D166" s="24" t="s">
        <v>558</v>
      </c>
      <c r="E166" s="65">
        <v>53</v>
      </c>
      <c r="F166" s="107"/>
      <c r="G166" s="107"/>
      <c r="H166" s="107"/>
      <c r="I166" s="106"/>
      <c r="J166" s="196"/>
      <c r="K166" s="120"/>
      <c r="L166" s="119"/>
      <c r="M166" s="156"/>
      <c r="N166" s="78">
        <v>53</v>
      </c>
      <c r="O166" s="133"/>
      <c r="P166" s="121"/>
      <c r="Q166" s="121"/>
      <c r="R166" s="121"/>
      <c r="S166" s="121"/>
      <c r="T166" s="128"/>
      <c r="W166" s="79"/>
      <c r="Y166" s="80"/>
    </row>
    <row r="167" spans="2:25" ht="15" customHeight="1" x14ac:dyDescent="0.2">
      <c r="B167" s="74"/>
      <c r="C167" s="74" t="s">
        <v>662</v>
      </c>
      <c r="D167" s="74" t="s">
        <v>559</v>
      </c>
      <c r="E167" s="118">
        <v>37</v>
      </c>
      <c r="F167" s="107"/>
      <c r="G167" s="107"/>
      <c r="H167" s="107"/>
      <c r="I167" s="106"/>
      <c r="J167" s="196"/>
      <c r="K167" s="120"/>
      <c r="L167" s="119"/>
      <c r="M167" s="156"/>
      <c r="N167" s="119">
        <v>37</v>
      </c>
      <c r="O167" s="133"/>
      <c r="P167" s="121"/>
      <c r="Q167" s="121"/>
      <c r="R167" s="121"/>
      <c r="S167" s="121"/>
      <c r="T167" s="128"/>
      <c r="W167" s="79"/>
      <c r="Y167" s="80"/>
    </row>
    <row r="168" spans="2:25" ht="15" customHeight="1" x14ac:dyDescent="0.2">
      <c r="B168" s="74"/>
      <c r="C168" s="74"/>
      <c r="D168" s="74" t="s">
        <v>560</v>
      </c>
      <c r="E168" s="118">
        <v>16</v>
      </c>
      <c r="F168" s="107"/>
      <c r="G168" s="107"/>
      <c r="H168" s="107"/>
      <c r="I168" s="106"/>
      <c r="J168" s="196"/>
      <c r="K168" s="120"/>
      <c r="L168" s="119"/>
      <c r="M168" s="156"/>
      <c r="N168" s="119">
        <v>16</v>
      </c>
      <c r="O168" s="133"/>
      <c r="P168" s="121"/>
      <c r="Q168" s="121"/>
      <c r="R168" s="121"/>
      <c r="S168" s="121"/>
      <c r="T168" s="128"/>
      <c r="W168" s="79"/>
      <c r="Y168" s="80"/>
    </row>
    <row r="169" spans="2:25" ht="15" customHeight="1" x14ac:dyDescent="0.2">
      <c r="B169" s="74"/>
      <c r="C169" s="74"/>
      <c r="D169" s="74"/>
      <c r="E169" s="118"/>
      <c r="F169" s="107"/>
      <c r="G169" s="107"/>
      <c r="H169" s="107"/>
      <c r="I169" s="106"/>
      <c r="J169" s="196"/>
      <c r="K169" s="120"/>
      <c r="L169" s="119"/>
      <c r="M169" s="119"/>
      <c r="N169" s="119"/>
      <c r="O169" s="133"/>
      <c r="P169" s="121"/>
      <c r="Q169" s="121"/>
      <c r="R169" s="121"/>
      <c r="S169" s="121"/>
      <c r="T169" s="128"/>
      <c r="W169" s="79"/>
      <c r="Y169" s="80"/>
    </row>
    <row r="170" spans="2:25" ht="15" customHeight="1" x14ac:dyDescent="0.2">
      <c r="B170" s="139" t="s">
        <v>502</v>
      </c>
      <c r="C170" s="139" t="s">
        <v>535</v>
      </c>
      <c r="D170" s="158" t="s">
        <v>534</v>
      </c>
      <c r="E170" s="159">
        <v>70</v>
      </c>
      <c r="F170" s="107"/>
      <c r="G170" s="107"/>
      <c r="H170" s="107"/>
      <c r="I170" s="106"/>
      <c r="J170" s="196"/>
      <c r="K170" s="120"/>
      <c r="L170" s="119"/>
      <c r="M170" s="78"/>
      <c r="N170" s="78">
        <v>70</v>
      </c>
      <c r="O170" s="133"/>
      <c r="P170" s="121"/>
      <c r="Q170" s="121"/>
      <c r="R170" s="121"/>
      <c r="S170" s="121"/>
      <c r="T170" s="128"/>
      <c r="W170" s="79"/>
      <c r="Y170" s="80"/>
    </row>
    <row r="171" spans="2:25" ht="15" customHeight="1" x14ac:dyDescent="0.2">
      <c r="B171" s="139"/>
      <c r="C171" s="139" t="s">
        <v>662</v>
      </c>
      <c r="D171" s="139" t="s">
        <v>503</v>
      </c>
      <c r="E171" s="140">
        <v>49</v>
      </c>
      <c r="F171" s="107"/>
      <c r="G171" s="107"/>
      <c r="H171" s="107"/>
      <c r="I171" s="106"/>
      <c r="J171" s="196"/>
      <c r="K171" s="120"/>
      <c r="L171" s="119"/>
      <c r="M171" s="119"/>
      <c r="N171" s="156">
        <v>49</v>
      </c>
      <c r="O171" s="133"/>
      <c r="P171" s="121"/>
      <c r="Q171" s="121"/>
      <c r="R171" s="121"/>
      <c r="S171" s="121"/>
      <c r="T171" s="128"/>
      <c r="W171" s="79"/>
      <c r="Y171" s="80"/>
    </row>
    <row r="172" spans="2:25" ht="15" customHeight="1" x14ac:dyDescent="0.2">
      <c r="B172" s="139"/>
      <c r="C172" s="139"/>
      <c r="D172" s="139" t="s">
        <v>504</v>
      </c>
      <c r="E172" s="140">
        <v>21</v>
      </c>
      <c r="F172" s="107"/>
      <c r="G172" s="107"/>
      <c r="H172" s="107"/>
      <c r="I172" s="106"/>
      <c r="J172" s="196"/>
      <c r="K172" s="120"/>
      <c r="L172" s="119"/>
      <c r="M172" s="119"/>
      <c r="N172" s="119">
        <v>21</v>
      </c>
      <c r="O172" s="133"/>
      <c r="P172" s="121"/>
      <c r="Q172" s="121"/>
      <c r="R172" s="121"/>
      <c r="S172" s="121"/>
      <c r="T172" s="128"/>
      <c r="W172" s="79"/>
      <c r="Y172" s="80"/>
    </row>
    <row r="173" spans="2:25" ht="15" customHeight="1" x14ac:dyDescent="0.2">
      <c r="B173" s="139"/>
      <c r="C173" s="139"/>
      <c r="D173" s="139"/>
      <c r="E173" s="140"/>
      <c r="F173" s="107"/>
      <c r="G173" s="107"/>
      <c r="H173" s="107"/>
      <c r="I173" s="106"/>
      <c r="J173" s="196"/>
      <c r="K173" s="120"/>
      <c r="L173" s="119"/>
      <c r="M173" s="119"/>
      <c r="N173" s="119"/>
      <c r="O173" s="133"/>
      <c r="P173" s="121"/>
      <c r="Q173" s="121"/>
      <c r="R173" s="121"/>
      <c r="S173" s="121"/>
      <c r="T173" s="128"/>
      <c r="W173" s="79"/>
      <c r="Y173" s="80"/>
    </row>
    <row r="174" spans="2:25" ht="15" customHeight="1" x14ac:dyDescent="0.2">
      <c r="B174" s="74" t="s">
        <v>618</v>
      </c>
      <c r="C174" s="74" t="s">
        <v>658</v>
      </c>
      <c r="D174" s="24" t="s">
        <v>539</v>
      </c>
      <c r="E174" s="65">
        <f>SUM(E175:E176)</f>
        <v>100</v>
      </c>
      <c r="F174" s="107"/>
      <c r="G174" s="107"/>
      <c r="H174" s="107"/>
      <c r="I174" s="106"/>
      <c r="J174" s="196"/>
      <c r="K174" s="120"/>
      <c r="L174" s="119"/>
      <c r="M174" s="119"/>
      <c r="N174" s="119"/>
      <c r="O174" s="133"/>
      <c r="P174" s="121"/>
      <c r="Q174" s="121"/>
      <c r="R174" s="121"/>
      <c r="S174" s="121"/>
      <c r="T174" s="128"/>
      <c r="V174" s="231">
        <f>SUM(V175:V176)</f>
        <v>50</v>
      </c>
      <c r="W174" s="409">
        <f>SUM(W175:W176)</f>
        <v>50</v>
      </c>
      <c r="Y174" s="80"/>
    </row>
    <row r="175" spans="2:25" ht="15" customHeight="1" x14ac:dyDescent="0.2">
      <c r="B175" s="74"/>
      <c r="C175" s="74"/>
      <c r="D175" s="74" t="s">
        <v>528</v>
      </c>
      <c r="E175" s="118">
        <v>70</v>
      </c>
      <c r="F175" s="107"/>
      <c r="G175" s="107"/>
      <c r="H175" s="107"/>
      <c r="I175" s="106"/>
      <c r="J175" s="196"/>
      <c r="K175" s="120"/>
      <c r="L175" s="119"/>
      <c r="M175" s="119"/>
      <c r="N175" s="119"/>
      <c r="O175" s="133"/>
      <c r="P175" s="121"/>
      <c r="Q175" s="121"/>
      <c r="R175" s="121"/>
      <c r="S175" s="121"/>
      <c r="T175" s="128"/>
      <c r="V175" s="12">
        <v>35</v>
      </c>
      <c r="W175" s="79">
        <v>35</v>
      </c>
      <c r="Y175" s="80"/>
    </row>
    <row r="176" spans="2:25" ht="15" customHeight="1" x14ac:dyDescent="0.2">
      <c r="B176" s="74"/>
      <c r="C176" s="74"/>
      <c r="D176" s="74" t="s">
        <v>529</v>
      </c>
      <c r="E176" s="118">
        <v>30</v>
      </c>
      <c r="F176" s="107"/>
      <c r="G176" s="107"/>
      <c r="H176" s="107"/>
      <c r="I176" s="106"/>
      <c r="J176" s="196"/>
      <c r="K176" s="120"/>
      <c r="L176" s="119"/>
      <c r="M176" s="119"/>
      <c r="N176" s="119"/>
      <c r="O176" s="133"/>
      <c r="P176" s="121"/>
      <c r="Q176" s="121"/>
      <c r="R176" s="121"/>
      <c r="S176" s="121"/>
      <c r="T176" s="128"/>
      <c r="V176" s="12">
        <v>15</v>
      </c>
      <c r="W176" s="79">
        <v>15</v>
      </c>
      <c r="Y176" s="80"/>
    </row>
    <row r="177" spans="2:25" ht="15" customHeight="1" x14ac:dyDescent="0.2">
      <c r="B177" s="74"/>
      <c r="C177" s="74"/>
      <c r="D177" s="74"/>
      <c r="E177" s="118"/>
      <c r="F177" s="107"/>
      <c r="G177" s="107"/>
      <c r="H177" s="107"/>
      <c r="I177" s="106"/>
      <c r="J177" s="196"/>
      <c r="K177" s="120"/>
      <c r="L177" s="119"/>
      <c r="M177" s="119"/>
      <c r="N177" s="119"/>
      <c r="O177" s="133"/>
      <c r="P177" s="121"/>
      <c r="Q177" s="121"/>
      <c r="R177" s="121"/>
      <c r="S177" s="121"/>
      <c r="T177" s="128"/>
      <c r="W177" s="79"/>
      <c r="Y177" s="80"/>
    </row>
    <row r="178" spans="2:25" ht="15" customHeight="1" x14ac:dyDescent="0.2">
      <c r="B178" s="74" t="s">
        <v>41</v>
      </c>
      <c r="C178" s="74" t="s">
        <v>659</v>
      </c>
      <c r="D178" s="124" t="s">
        <v>579</v>
      </c>
      <c r="E178" s="65">
        <v>500</v>
      </c>
      <c r="F178" s="107"/>
      <c r="G178" s="107"/>
      <c r="H178" s="107"/>
      <c r="I178" s="106"/>
      <c r="J178" s="196"/>
      <c r="K178" s="67"/>
      <c r="L178" s="67"/>
      <c r="M178" s="67"/>
      <c r="N178" s="67"/>
      <c r="O178" s="94"/>
      <c r="P178" s="95"/>
      <c r="Q178" s="68">
        <f t="shared" ref="Q178:S178" si="13">SUM(Q179:Q180)</f>
        <v>75</v>
      </c>
      <c r="R178" s="68">
        <f t="shared" si="13"/>
        <v>75</v>
      </c>
      <c r="S178" s="68">
        <f t="shared" si="13"/>
        <v>75</v>
      </c>
      <c r="T178" s="70">
        <f>SUM(T179:T180)</f>
        <v>75</v>
      </c>
      <c r="U178" s="292">
        <f>SUM(U179:U180)</f>
        <v>75</v>
      </c>
      <c r="V178" s="292">
        <f t="shared" ref="V178:W178" si="14">SUM(V179:V180)</f>
        <v>75</v>
      </c>
      <c r="W178" s="72">
        <f t="shared" si="14"/>
        <v>50</v>
      </c>
      <c r="X178" s="95"/>
      <c r="Y178" s="80"/>
    </row>
    <row r="179" spans="2:25" ht="15" customHeight="1" x14ac:dyDescent="0.2">
      <c r="B179" s="74"/>
      <c r="C179" s="139"/>
      <c r="D179" s="103" t="s">
        <v>537</v>
      </c>
      <c r="E179" s="149">
        <f>SUM(E178-E180)</f>
        <v>300</v>
      </c>
      <c r="F179" s="107"/>
      <c r="J179" s="196"/>
      <c r="K179" s="120"/>
      <c r="L179" s="119"/>
      <c r="M179" s="119"/>
      <c r="N179" s="119"/>
      <c r="O179" s="133"/>
      <c r="P179" s="95"/>
      <c r="Q179" s="121">
        <v>45</v>
      </c>
      <c r="R179" s="121">
        <v>45</v>
      </c>
      <c r="S179" s="121">
        <v>45</v>
      </c>
      <c r="T179" s="128">
        <v>45</v>
      </c>
      <c r="U179" s="486">
        <v>45</v>
      </c>
      <c r="V179" s="486">
        <v>45</v>
      </c>
      <c r="W179" s="536">
        <v>30</v>
      </c>
      <c r="Y179" s="80"/>
    </row>
    <row r="180" spans="2:25" ht="15" customHeight="1" x14ac:dyDescent="0.2">
      <c r="B180" s="150"/>
      <c r="C180" s="74"/>
      <c r="D180" s="103" t="s">
        <v>538</v>
      </c>
      <c r="E180" s="151">
        <f>SUM(E178*0.4)</f>
        <v>200</v>
      </c>
      <c r="F180" s="152"/>
      <c r="G180" s="153"/>
      <c r="H180" s="153"/>
      <c r="I180" s="154"/>
      <c r="J180" s="879"/>
      <c r="K180" s="156"/>
      <c r="L180" s="156"/>
      <c r="M180" s="156"/>
      <c r="N180" s="156"/>
      <c r="O180" s="155"/>
      <c r="P180" s="95"/>
      <c r="Q180" s="95">
        <v>30</v>
      </c>
      <c r="R180" s="121">
        <v>30</v>
      </c>
      <c r="S180" s="121">
        <v>30</v>
      </c>
      <c r="T180" s="80">
        <v>30</v>
      </c>
      <c r="U180" s="486">
        <v>30</v>
      </c>
      <c r="V180" s="486">
        <v>30</v>
      </c>
      <c r="W180" s="536">
        <v>20</v>
      </c>
      <c r="Y180" s="80"/>
    </row>
    <row r="181" spans="2:25" ht="15" customHeight="1" x14ac:dyDescent="0.2">
      <c r="B181" s="74"/>
      <c r="C181" s="74"/>
      <c r="D181" s="74"/>
      <c r="E181" s="118"/>
      <c r="F181" s="107"/>
      <c r="G181" s="107"/>
      <c r="H181" s="107"/>
      <c r="I181" s="106"/>
      <c r="J181" s="196"/>
      <c r="K181" s="120"/>
      <c r="L181" s="119"/>
      <c r="M181" s="119"/>
      <c r="N181" s="119"/>
      <c r="O181" s="133"/>
      <c r="P181" s="121"/>
      <c r="Q181" s="121"/>
      <c r="R181" s="121"/>
      <c r="S181" s="121"/>
      <c r="T181" s="128"/>
      <c r="W181" s="79"/>
      <c r="Y181" s="80"/>
    </row>
    <row r="182" spans="2:25" ht="15" customHeight="1" x14ac:dyDescent="0.2">
      <c r="B182" s="74" t="s">
        <v>108</v>
      </c>
      <c r="C182" s="74" t="s">
        <v>661</v>
      </c>
      <c r="D182" s="24" t="s">
        <v>542</v>
      </c>
      <c r="E182" s="65">
        <v>50</v>
      </c>
      <c r="F182" s="256"/>
      <c r="G182" s="107"/>
      <c r="H182" s="107"/>
      <c r="I182" s="106"/>
      <c r="J182" s="187"/>
      <c r="K182" s="119"/>
      <c r="L182" s="119"/>
      <c r="M182" s="119"/>
      <c r="N182" s="119"/>
      <c r="O182" s="66"/>
      <c r="P182" s="130">
        <v>25</v>
      </c>
      <c r="Q182" s="68">
        <v>25</v>
      </c>
      <c r="R182" s="121"/>
      <c r="S182" s="121"/>
      <c r="T182" s="131"/>
      <c r="W182" s="79"/>
      <c r="Y182" s="80"/>
    </row>
    <row r="183" spans="2:25" ht="15" customHeight="1" x14ac:dyDescent="0.2">
      <c r="B183" s="74"/>
      <c r="C183" s="74"/>
      <c r="D183" s="74" t="s">
        <v>540</v>
      </c>
      <c r="E183" s="118">
        <f>SUM(E182-E184)</f>
        <v>35</v>
      </c>
      <c r="F183" s="107"/>
      <c r="G183" s="107"/>
      <c r="H183" s="107"/>
      <c r="I183" s="106"/>
      <c r="J183" s="196"/>
      <c r="K183" s="120"/>
      <c r="L183" s="119"/>
      <c r="M183" s="119"/>
      <c r="N183" s="119"/>
      <c r="O183" s="133"/>
      <c r="P183" s="121">
        <v>18</v>
      </c>
      <c r="Q183" s="121">
        <v>17</v>
      </c>
      <c r="R183" s="121"/>
      <c r="S183" s="121"/>
      <c r="T183" s="128"/>
      <c r="W183" s="79"/>
      <c r="Y183" s="80"/>
    </row>
    <row r="184" spans="2:25" ht="15" customHeight="1" x14ac:dyDescent="0.2">
      <c r="B184" s="74"/>
      <c r="C184" s="74"/>
      <c r="D184" s="74" t="s">
        <v>541</v>
      </c>
      <c r="E184" s="118">
        <f>SUM(E182*0.3)</f>
        <v>15</v>
      </c>
      <c r="F184" s="107"/>
      <c r="G184" s="107"/>
      <c r="H184" s="107"/>
      <c r="I184" s="106"/>
      <c r="J184" s="196"/>
      <c r="K184" s="120"/>
      <c r="L184" s="119"/>
      <c r="M184" s="119"/>
      <c r="N184" s="119"/>
      <c r="O184" s="133"/>
      <c r="P184" s="121">
        <v>8</v>
      </c>
      <c r="Q184" s="121">
        <v>7</v>
      </c>
      <c r="R184" s="121"/>
      <c r="S184" s="121"/>
      <c r="T184" s="128"/>
      <c r="W184" s="79"/>
      <c r="Y184" s="80"/>
    </row>
    <row r="185" spans="2:25" ht="15" customHeight="1" x14ac:dyDescent="0.2">
      <c r="B185" s="74"/>
      <c r="C185" s="74"/>
      <c r="D185" s="74"/>
      <c r="E185" s="118"/>
      <c r="F185" s="107"/>
      <c r="G185" s="107"/>
      <c r="H185" s="107"/>
      <c r="I185" s="106"/>
      <c r="J185" s="196"/>
      <c r="K185" s="120"/>
      <c r="L185" s="119"/>
      <c r="M185" s="119"/>
      <c r="N185" s="119"/>
      <c r="O185" s="133"/>
      <c r="P185" s="121"/>
      <c r="Q185" s="121"/>
      <c r="R185" s="121"/>
      <c r="S185" s="121"/>
      <c r="T185" s="128"/>
      <c r="W185" s="79"/>
      <c r="Y185" s="80"/>
    </row>
    <row r="186" spans="2:25" ht="15" customHeight="1" x14ac:dyDescent="0.2">
      <c r="B186" s="74" t="s">
        <v>241</v>
      </c>
      <c r="C186" s="74" t="s">
        <v>660</v>
      </c>
      <c r="D186" s="124" t="s">
        <v>439</v>
      </c>
      <c r="E186" s="65">
        <v>112</v>
      </c>
      <c r="F186" s="75"/>
      <c r="G186" s="75"/>
      <c r="H186" s="75"/>
      <c r="I186" s="58"/>
      <c r="J186" s="98"/>
      <c r="K186" s="67"/>
      <c r="L186" s="120"/>
      <c r="M186" s="120"/>
      <c r="N186" s="67"/>
      <c r="O186" s="94"/>
      <c r="P186" s="68">
        <f>SUM(P187:P188)</f>
        <v>56</v>
      </c>
      <c r="Q186" s="68">
        <f>SUM(Q187:Q188)</f>
        <v>56</v>
      </c>
      <c r="R186" s="68"/>
      <c r="S186" s="121"/>
      <c r="T186" s="70"/>
      <c r="U186" s="68"/>
      <c r="V186" s="68"/>
      <c r="W186" s="123"/>
      <c r="X186" s="68"/>
      <c r="Y186" s="70"/>
    </row>
    <row r="187" spans="2:25" ht="15" customHeight="1" x14ac:dyDescent="0.2">
      <c r="B187" s="117"/>
      <c r="C187" s="74"/>
      <c r="D187" s="103" t="s">
        <v>213</v>
      </c>
      <c r="E187" s="118">
        <v>68</v>
      </c>
      <c r="F187" s="75"/>
      <c r="G187" s="75"/>
      <c r="H187" s="75"/>
      <c r="I187" s="58"/>
      <c r="J187" s="98"/>
      <c r="K187" s="67"/>
      <c r="L187" s="119"/>
      <c r="M187" s="119"/>
      <c r="N187" s="120"/>
      <c r="O187" s="133"/>
      <c r="P187" s="121">
        <v>34</v>
      </c>
      <c r="Q187" s="121">
        <v>34</v>
      </c>
      <c r="R187" s="121"/>
      <c r="S187" s="121"/>
      <c r="T187" s="70"/>
      <c r="U187" s="68"/>
      <c r="V187" s="68"/>
      <c r="W187" s="123"/>
      <c r="X187" s="68"/>
      <c r="Y187" s="70"/>
    </row>
    <row r="188" spans="2:25" ht="15" customHeight="1" x14ac:dyDescent="0.2">
      <c r="B188" s="74"/>
      <c r="C188" s="74"/>
      <c r="D188" s="103" t="s">
        <v>221</v>
      </c>
      <c r="E188" s="118">
        <v>44</v>
      </c>
      <c r="F188" s="75"/>
      <c r="G188" s="75"/>
      <c r="H188" s="75"/>
      <c r="I188" s="58"/>
      <c r="J188" s="98"/>
      <c r="K188" s="67"/>
      <c r="L188" s="119"/>
      <c r="M188" s="119"/>
      <c r="N188" s="120"/>
      <c r="O188" s="133"/>
      <c r="P188" s="121">
        <v>22</v>
      </c>
      <c r="Q188" s="121">
        <v>22</v>
      </c>
      <c r="R188" s="121"/>
      <c r="S188" s="121"/>
      <c r="T188" s="70"/>
      <c r="U188" s="68"/>
      <c r="V188" s="68"/>
      <c r="W188" s="123"/>
      <c r="X188" s="68"/>
      <c r="Y188" s="70"/>
    </row>
    <row r="189" spans="2:25" ht="15" customHeight="1" x14ac:dyDescent="0.2">
      <c r="B189" s="74"/>
      <c r="C189" s="74"/>
      <c r="D189" s="124"/>
      <c r="E189" s="65"/>
      <c r="F189" s="75"/>
      <c r="G189" s="75"/>
      <c r="H189" s="75"/>
      <c r="I189" s="58"/>
      <c r="J189" s="98"/>
      <c r="K189" s="67"/>
      <c r="L189" s="67"/>
      <c r="M189" s="67"/>
      <c r="N189" s="67"/>
      <c r="O189" s="94"/>
      <c r="P189" s="68"/>
      <c r="Q189" s="68"/>
      <c r="R189" s="68"/>
      <c r="S189" s="68"/>
      <c r="T189" s="70"/>
      <c r="U189" s="68"/>
      <c r="V189" s="68"/>
      <c r="W189" s="123"/>
      <c r="X189" s="68"/>
      <c r="Y189" s="70"/>
    </row>
    <row r="190" spans="2:25" ht="15" customHeight="1" x14ac:dyDescent="0.2">
      <c r="B190" s="74" t="s">
        <v>50</v>
      </c>
      <c r="C190" s="74" t="s">
        <v>660</v>
      </c>
      <c r="D190" s="124" t="s">
        <v>212</v>
      </c>
      <c r="E190" s="65">
        <v>36</v>
      </c>
      <c r="F190" s="107"/>
      <c r="G190" s="107"/>
      <c r="H190" s="107"/>
      <c r="J190" s="187"/>
      <c r="K190" s="119"/>
      <c r="L190" s="119"/>
      <c r="M190" s="119"/>
      <c r="N190" s="119"/>
      <c r="O190" s="133"/>
      <c r="R190" s="68">
        <v>15</v>
      </c>
      <c r="S190" s="130">
        <v>21</v>
      </c>
      <c r="T190" s="131"/>
      <c r="W190" s="79"/>
      <c r="Y190" s="80"/>
    </row>
    <row r="191" spans="2:25" ht="15" customHeight="1" x14ac:dyDescent="0.2">
      <c r="B191" s="74"/>
      <c r="C191" s="74"/>
      <c r="D191" s="103" t="s">
        <v>214</v>
      </c>
      <c r="E191" s="132">
        <v>25</v>
      </c>
      <c r="F191" s="107"/>
      <c r="G191" s="107"/>
      <c r="H191" s="107"/>
      <c r="J191" s="196"/>
      <c r="K191" s="119"/>
      <c r="L191" s="119"/>
      <c r="M191" s="119"/>
      <c r="N191" s="119"/>
      <c r="O191" s="133"/>
      <c r="R191" s="121">
        <v>10</v>
      </c>
      <c r="S191" s="129">
        <v>15</v>
      </c>
      <c r="T191" s="128"/>
      <c r="W191" s="79"/>
      <c r="Y191" s="80"/>
    </row>
    <row r="192" spans="2:25" ht="15" customHeight="1" x14ac:dyDescent="0.2">
      <c r="B192" s="74"/>
      <c r="C192" s="74"/>
      <c r="D192" s="103" t="s">
        <v>215</v>
      </c>
      <c r="E192" s="132">
        <v>11</v>
      </c>
      <c r="F192" s="107"/>
      <c r="G192" s="107"/>
      <c r="H192" s="107"/>
      <c r="J192" s="196"/>
      <c r="K192" s="119"/>
      <c r="L192" s="119"/>
      <c r="M192" s="119"/>
      <c r="N192" s="119"/>
      <c r="O192" s="133"/>
      <c r="R192" s="121">
        <v>5</v>
      </c>
      <c r="S192" s="129">
        <v>6</v>
      </c>
      <c r="T192" s="128"/>
      <c r="W192" s="79"/>
      <c r="Y192" s="80"/>
    </row>
    <row r="193" spans="2:25" ht="15" customHeight="1" x14ac:dyDescent="0.2">
      <c r="B193" s="74"/>
      <c r="C193" s="74"/>
      <c r="D193" s="103"/>
      <c r="E193" s="118"/>
      <c r="F193" s="107"/>
      <c r="G193" s="107"/>
      <c r="H193" s="107"/>
      <c r="J193" s="196"/>
      <c r="K193" s="119"/>
      <c r="L193" s="119"/>
      <c r="M193" s="119"/>
      <c r="N193" s="119"/>
      <c r="O193" s="133"/>
      <c r="P193" s="121"/>
      <c r="T193" s="128"/>
      <c r="W193" s="79"/>
      <c r="Y193" s="80"/>
    </row>
    <row r="194" spans="2:25" ht="15" customHeight="1" x14ac:dyDescent="0.2">
      <c r="B194" s="74" t="s">
        <v>43</v>
      </c>
      <c r="C194" s="74" t="s">
        <v>660</v>
      </c>
      <c r="D194" s="124" t="s">
        <v>218</v>
      </c>
      <c r="E194" s="65">
        <v>60</v>
      </c>
      <c r="F194" s="107"/>
      <c r="J194" s="187"/>
      <c r="K194" s="119"/>
      <c r="L194" s="119"/>
      <c r="M194" s="119"/>
      <c r="N194" s="119"/>
      <c r="O194" s="133"/>
      <c r="R194" s="68">
        <v>30</v>
      </c>
      <c r="S194" s="130">
        <v>30</v>
      </c>
      <c r="T194" s="131"/>
      <c r="W194" s="79"/>
      <c r="Y194" s="80"/>
    </row>
    <row r="195" spans="2:25" ht="15" customHeight="1" x14ac:dyDescent="0.2">
      <c r="B195" s="74"/>
      <c r="C195" s="74"/>
      <c r="D195" s="103" t="s">
        <v>216</v>
      </c>
      <c r="E195" s="118">
        <f>SUM(E194-E196)</f>
        <v>42</v>
      </c>
      <c r="F195" s="107"/>
      <c r="J195" s="196"/>
      <c r="K195" s="119"/>
      <c r="L195" s="119"/>
      <c r="M195" s="119"/>
      <c r="N195" s="119"/>
      <c r="O195" s="133"/>
      <c r="R195" s="121">
        <v>21</v>
      </c>
      <c r="S195" s="129">
        <v>21</v>
      </c>
      <c r="T195" s="128"/>
      <c r="W195" s="79"/>
      <c r="Y195" s="80"/>
    </row>
    <row r="196" spans="2:25" ht="15" customHeight="1" x14ac:dyDescent="0.2">
      <c r="B196" s="74"/>
      <c r="C196" s="74"/>
      <c r="D196" s="103" t="s">
        <v>217</v>
      </c>
      <c r="E196" s="118">
        <f>SUM(E194*0.3)</f>
        <v>18</v>
      </c>
      <c r="F196" s="107"/>
      <c r="J196" s="196"/>
      <c r="K196" s="119"/>
      <c r="L196" s="119"/>
      <c r="M196" s="119"/>
      <c r="N196" s="119"/>
      <c r="O196" s="133"/>
      <c r="R196" s="121">
        <v>9</v>
      </c>
      <c r="S196" s="129">
        <v>9</v>
      </c>
      <c r="T196" s="128"/>
      <c r="W196" s="79"/>
      <c r="Y196" s="80"/>
    </row>
    <row r="197" spans="2:25" ht="15" customHeight="1" x14ac:dyDescent="0.2">
      <c r="B197" s="74"/>
      <c r="C197" s="74"/>
      <c r="D197" s="103"/>
      <c r="E197" s="118"/>
      <c r="F197" s="107"/>
      <c r="J197" s="196"/>
      <c r="K197" s="119"/>
      <c r="L197" s="119"/>
      <c r="M197" s="119"/>
      <c r="N197" s="119"/>
      <c r="O197" s="133"/>
      <c r="R197" s="121"/>
      <c r="T197" s="128"/>
      <c r="W197" s="79"/>
      <c r="Y197" s="80"/>
    </row>
    <row r="198" spans="2:25" ht="15" customHeight="1" x14ac:dyDescent="0.2">
      <c r="B198" s="81"/>
      <c r="C198" s="25"/>
      <c r="D198" s="265" t="s">
        <v>29</v>
      </c>
      <c r="E198" s="993">
        <f>SUM(F198:J198)</f>
        <v>420</v>
      </c>
      <c r="F198" s="177">
        <v>78</v>
      </c>
      <c r="G198" s="30">
        <v>106</v>
      </c>
      <c r="H198" s="30">
        <v>62</v>
      </c>
      <c r="I198" s="30">
        <v>96</v>
      </c>
      <c r="J198" s="972">
        <v>78</v>
      </c>
      <c r="K198" s="33"/>
      <c r="L198" s="33"/>
      <c r="M198" s="33"/>
      <c r="N198" s="33"/>
      <c r="O198" s="31"/>
      <c r="P198" s="35"/>
      <c r="Q198" s="35"/>
      <c r="R198" s="35"/>
      <c r="S198" s="35"/>
      <c r="T198" s="34"/>
      <c r="U198" s="146"/>
      <c r="V198" s="146"/>
      <c r="W198" s="147"/>
      <c r="X198" s="146"/>
      <c r="Y198" s="148"/>
    </row>
    <row r="199" spans="2:25" ht="15" customHeight="1" x14ac:dyDescent="0.2">
      <c r="B199" s="74"/>
      <c r="C199" s="24"/>
      <c r="D199" s="259" t="s">
        <v>564</v>
      </c>
      <c r="E199" s="65">
        <v>247</v>
      </c>
      <c r="F199" s="58"/>
      <c r="G199" s="75"/>
      <c r="H199" s="58"/>
      <c r="I199" s="58"/>
      <c r="J199" s="80"/>
      <c r="K199" s="67">
        <v>50</v>
      </c>
      <c r="L199" s="67">
        <v>50</v>
      </c>
      <c r="M199" s="67">
        <v>49</v>
      </c>
      <c r="N199" s="67">
        <v>49</v>
      </c>
      <c r="O199" s="66">
        <v>49</v>
      </c>
      <c r="P199" s="75"/>
      <c r="Q199" s="75"/>
      <c r="R199" s="75"/>
      <c r="S199" s="75"/>
      <c r="T199" s="258"/>
      <c r="W199" s="79"/>
      <c r="Y199" s="80"/>
    </row>
    <row r="200" spans="2:25" ht="15" customHeight="1" x14ac:dyDescent="0.2">
      <c r="B200" s="74"/>
      <c r="C200" s="24"/>
      <c r="D200" s="266" t="s">
        <v>167</v>
      </c>
      <c r="E200" s="65">
        <f>SUM(K200:O200)</f>
        <v>75</v>
      </c>
      <c r="F200" s="58"/>
      <c r="G200" s="267"/>
      <c r="H200" s="58"/>
      <c r="I200" s="58"/>
      <c r="J200" s="80"/>
      <c r="K200" s="67">
        <v>15</v>
      </c>
      <c r="L200" s="67">
        <v>15</v>
      </c>
      <c r="M200" s="67">
        <v>15</v>
      </c>
      <c r="N200" s="67">
        <v>15</v>
      </c>
      <c r="O200" s="94">
        <v>15</v>
      </c>
      <c r="P200" s="75"/>
      <c r="Q200" s="75"/>
      <c r="R200" s="75"/>
      <c r="S200" s="75"/>
      <c r="T200" s="98"/>
      <c r="W200" s="79"/>
      <c r="Y200" s="80"/>
    </row>
    <row r="201" spans="2:25" ht="15" customHeight="1" x14ac:dyDescent="0.2">
      <c r="B201" s="174"/>
      <c r="C201" s="174"/>
      <c r="D201" s="269" t="s">
        <v>166</v>
      </c>
      <c r="E201" s="270">
        <f>SUM(O201:W201)</f>
        <v>512</v>
      </c>
      <c r="F201" s="271"/>
      <c r="G201" s="272"/>
      <c r="H201" s="272"/>
      <c r="I201" s="273"/>
      <c r="J201" s="880"/>
      <c r="K201" s="274"/>
      <c r="L201" s="275"/>
      <c r="M201" s="275"/>
      <c r="N201" s="275"/>
      <c r="O201" s="275"/>
      <c r="P201" s="277">
        <v>64</v>
      </c>
      <c r="Q201" s="276">
        <v>64</v>
      </c>
      <c r="R201" s="276">
        <v>64</v>
      </c>
      <c r="S201" s="276">
        <v>64</v>
      </c>
      <c r="T201" s="278">
        <v>64</v>
      </c>
      <c r="U201" s="276">
        <v>64</v>
      </c>
      <c r="V201" s="276">
        <v>64</v>
      </c>
      <c r="W201" s="279">
        <v>64</v>
      </c>
      <c r="X201" s="276"/>
      <c r="Y201" s="278"/>
    </row>
    <row r="202" spans="2:25" ht="15.75" customHeight="1" x14ac:dyDescent="0.2">
      <c r="B202" s="175"/>
      <c r="C202" s="81"/>
      <c r="D202" s="847" t="s">
        <v>568</v>
      </c>
      <c r="E202" s="992">
        <f>SUM(F202:Y202)</f>
        <v>-43</v>
      </c>
      <c r="F202" s="280"/>
      <c r="G202" s="107"/>
      <c r="H202" s="58">
        <v>-8</v>
      </c>
      <c r="I202" s="58">
        <v>-20</v>
      </c>
      <c r="J202" s="58">
        <v>-15</v>
      </c>
      <c r="K202" s="988"/>
      <c r="L202" s="116"/>
      <c r="M202" s="116"/>
      <c r="N202" s="116"/>
      <c r="O202" s="181"/>
      <c r="U202" s="145"/>
      <c r="W202" s="147"/>
      <c r="X202" s="281"/>
      <c r="Y202" s="991"/>
    </row>
    <row r="203" spans="2:25" ht="15" customHeight="1" x14ac:dyDescent="0.2">
      <c r="B203" s="868"/>
      <c r="C203" s="174"/>
      <c r="D203" s="987" t="s">
        <v>566</v>
      </c>
      <c r="E203" s="994">
        <f>SUM(F203:W203)</f>
        <v>-195</v>
      </c>
      <c r="F203" s="280"/>
      <c r="G203" s="107"/>
      <c r="H203" s="107"/>
      <c r="I203" s="106"/>
      <c r="J203" s="107"/>
      <c r="K203" s="989">
        <v>-15</v>
      </c>
      <c r="L203" s="272">
        <v>-15</v>
      </c>
      <c r="M203" s="272">
        <v>-15</v>
      </c>
      <c r="N203" s="272">
        <v>-15</v>
      </c>
      <c r="O203" s="880">
        <v>-15</v>
      </c>
      <c r="P203" s="121">
        <v>-15</v>
      </c>
      <c r="Q203" s="121">
        <v>-15</v>
      </c>
      <c r="R203" s="121">
        <v>-15</v>
      </c>
      <c r="S203" s="121">
        <v>-15</v>
      </c>
      <c r="T203" s="121">
        <v>-15</v>
      </c>
      <c r="U203" s="990">
        <v>-15</v>
      </c>
      <c r="V203" s="121">
        <v>-15</v>
      </c>
      <c r="W203" s="986">
        <v>-15</v>
      </c>
      <c r="X203" s="281"/>
      <c r="Y203" s="278"/>
    </row>
    <row r="204" spans="2:25" s="286" customFormat="1" ht="15" customHeight="1" x14ac:dyDescent="0.2">
      <c r="B204" s="282"/>
      <c r="C204" s="81"/>
      <c r="D204" s="25" t="s">
        <v>336</v>
      </c>
      <c r="E204" s="283"/>
      <c r="F204" s="142"/>
      <c r="G204" s="142"/>
      <c r="H204" s="142"/>
      <c r="I204" s="143"/>
      <c r="J204" s="237"/>
      <c r="K204" s="285"/>
      <c r="L204" s="33"/>
      <c r="M204" s="33"/>
      <c r="N204" s="33"/>
      <c r="O204" s="31"/>
      <c r="P204" s="35"/>
      <c r="Q204" s="35"/>
      <c r="R204" s="116"/>
      <c r="S204" s="116"/>
      <c r="T204" s="181"/>
      <c r="U204" s="146"/>
      <c r="V204" s="146"/>
      <c r="W204" s="147"/>
      <c r="X204" s="146"/>
      <c r="Y204" s="148"/>
    </row>
    <row r="205" spans="2:25" s="286" customFormat="1" ht="15" customHeight="1" x14ac:dyDescent="0.2">
      <c r="B205" s="287"/>
      <c r="C205" s="74"/>
      <c r="D205" s="288"/>
      <c r="E205" s="257"/>
      <c r="F205" s="107"/>
      <c r="G205" s="107"/>
      <c r="H205" s="107"/>
      <c r="I205" s="106"/>
      <c r="J205" s="107"/>
      <c r="K205" s="289"/>
      <c r="L205" s="120"/>
      <c r="M205" s="120"/>
      <c r="N205" s="120"/>
      <c r="O205" s="133"/>
      <c r="P205" s="121"/>
      <c r="Q205" s="121"/>
      <c r="R205" s="121"/>
      <c r="S205" s="121"/>
      <c r="T205" s="131"/>
      <c r="U205" s="95"/>
      <c r="V205" s="95"/>
      <c r="W205" s="79"/>
      <c r="X205" s="95"/>
      <c r="Y205" s="80"/>
    </row>
    <row r="206" spans="2:25" s="286" customFormat="1" ht="15" customHeight="1" x14ac:dyDescent="0.2">
      <c r="B206" s="74" t="s">
        <v>375</v>
      </c>
      <c r="C206" s="24"/>
      <c r="D206" s="24" t="s">
        <v>390</v>
      </c>
      <c r="E206" s="290">
        <v>300</v>
      </c>
      <c r="F206" s="75"/>
      <c r="G206" s="75"/>
      <c r="H206" s="75"/>
      <c r="I206" s="58"/>
      <c r="J206" s="203"/>
      <c r="K206" s="851"/>
      <c r="L206" s="67"/>
      <c r="M206" s="975"/>
      <c r="N206" s="67">
        <f>SUM(N207:N208)</f>
        <v>50</v>
      </c>
      <c r="O206" s="94">
        <f t="shared" ref="O206:Q206" si="15">SUM(O207:O208)</f>
        <v>50</v>
      </c>
      <c r="P206" s="68">
        <f t="shared" si="15"/>
        <v>50</v>
      </c>
      <c r="Q206" s="68">
        <f t="shared" si="15"/>
        <v>50</v>
      </c>
      <c r="R206" s="68">
        <v>50</v>
      </c>
      <c r="S206" s="75">
        <f>SUM(S207:S208)</f>
        <v>50</v>
      </c>
      <c r="T206" s="999"/>
      <c r="U206" s="291"/>
      <c r="V206" s="292"/>
      <c r="W206" s="72"/>
      <c r="X206" s="214"/>
      <c r="Y206" s="293"/>
    </row>
    <row r="207" spans="2:25" ht="15" customHeight="1" x14ac:dyDescent="0.2">
      <c r="B207" s="74"/>
      <c r="C207" s="24"/>
      <c r="D207" s="74" t="s">
        <v>178</v>
      </c>
      <c r="E207" s="294">
        <f>SUM(E206-E208)</f>
        <v>180</v>
      </c>
      <c r="F207" s="210"/>
      <c r="G207" s="203"/>
      <c r="H207" s="203"/>
      <c r="I207" s="42"/>
      <c r="J207" s="112"/>
      <c r="K207" s="852"/>
      <c r="L207" s="109"/>
      <c r="M207" s="156"/>
      <c r="N207" s="109">
        <v>30</v>
      </c>
      <c r="O207" s="108">
        <v>30</v>
      </c>
      <c r="P207" s="209">
        <v>30</v>
      </c>
      <c r="Q207" s="112">
        <v>30</v>
      </c>
      <c r="R207" s="129">
        <v>30</v>
      </c>
      <c r="S207" s="112">
        <v>30</v>
      </c>
      <c r="T207" s="131"/>
      <c r="U207" s="209"/>
      <c r="V207" s="209"/>
      <c r="W207" s="232"/>
      <c r="X207" s="209"/>
      <c r="Y207" s="80"/>
    </row>
    <row r="208" spans="2:25" ht="15" customHeight="1" x14ac:dyDescent="0.2">
      <c r="B208" s="174"/>
      <c r="C208" s="174"/>
      <c r="D208" s="174" t="s">
        <v>179</v>
      </c>
      <c r="E208" s="295">
        <f>SUM(E206*0.4)</f>
        <v>120</v>
      </c>
      <c r="F208" s="296"/>
      <c r="G208" s="297"/>
      <c r="H208" s="297"/>
      <c r="I208" s="298"/>
      <c r="J208" s="297"/>
      <c r="K208" s="853"/>
      <c r="L208" s="234"/>
      <c r="M208" s="156"/>
      <c r="N208" s="234">
        <v>20</v>
      </c>
      <c r="O208" s="886">
        <v>20</v>
      </c>
      <c r="P208" s="296">
        <v>20</v>
      </c>
      <c r="Q208" s="297">
        <v>20</v>
      </c>
      <c r="R208" s="418">
        <v>20</v>
      </c>
      <c r="S208" s="297">
        <v>20</v>
      </c>
      <c r="T208" s="1000"/>
      <c r="U208" s="296"/>
      <c r="V208" s="296"/>
      <c r="W208" s="299"/>
      <c r="X208" s="296"/>
      <c r="Y208" s="157"/>
    </row>
    <row r="209" spans="2:23" ht="15" customHeight="1" x14ac:dyDescent="0.2">
      <c r="B209" s="224"/>
      <c r="C209" s="224"/>
      <c r="D209" s="300"/>
      <c r="E209" s="121"/>
      <c r="F209" s="107"/>
      <c r="M209" s="116"/>
      <c r="Q209" s="138"/>
      <c r="W209" s="146"/>
    </row>
  </sheetData>
  <mergeCells count="1">
    <mergeCell ref="K2:O2"/>
  </mergeCells>
  <phoneticPr fontId="1" type="noConversion"/>
  <pageMargins left="0.75" right="0.75" top="1" bottom="1" header="0.5" footer="0.5"/>
  <pageSetup paperSize="8" scale="63" fitToHeight="3" orientation="landscape" r:id="rId1"/>
  <headerFooter alignWithMargins="0"/>
  <ignoredErrors>
    <ignoredError sqref="G3" twoDigitTextYear="1"/>
    <ignoredError sqref="I5 K5 N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4"/>
  <sheetViews>
    <sheetView topLeftCell="B1" zoomScale="70" zoomScaleNormal="70" workbookViewId="0">
      <pane ySplit="2" topLeftCell="A3" activePane="bottomLeft" state="frozen"/>
      <selection pane="bottomLeft" activeCell="F2" sqref="F2"/>
    </sheetView>
  </sheetViews>
  <sheetFormatPr defaultColWidth="9.140625" defaultRowHeight="15" customHeight="1" x14ac:dyDescent="0.2"/>
  <cols>
    <col min="1" max="1" width="10.5703125" style="12" customWidth="1"/>
    <col min="2" max="2" width="15" style="12" customWidth="1"/>
    <col min="3" max="3" width="3.140625" style="12" customWidth="1"/>
    <col min="4" max="4" width="45" style="12" customWidth="1"/>
    <col min="5" max="5" width="10.7109375" style="12" customWidth="1"/>
    <col min="6" max="16384" width="9.140625" style="12"/>
  </cols>
  <sheetData>
    <row r="1" spans="1:28" ht="30" customHeight="1" x14ac:dyDescent="0.2">
      <c r="A1" s="1001"/>
      <c r="B1" s="301"/>
      <c r="C1" s="301"/>
      <c r="D1" s="301"/>
      <c r="E1" s="301"/>
      <c r="F1" s="301"/>
      <c r="H1" s="302"/>
      <c r="I1" s="303"/>
      <c r="J1" s="303" t="s">
        <v>177</v>
      </c>
      <c r="K1" s="1018" t="s">
        <v>544</v>
      </c>
      <c r="L1" s="1018"/>
      <c r="M1" s="1018"/>
      <c r="N1" s="1018"/>
      <c r="O1" s="1018"/>
      <c r="P1" s="301"/>
      <c r="Q1" s="301"/>
      <c r="R1" s="301"/>
      <c r="S1" s="301"/>
      <c r="T1" s="301"/>
      <c r="U1" s="95"/>
      <c r="V1" s="95"/>
      <c r="W1" s="95"/>
      <c r="X1" s="95"/>
      <c r="Y1" s="95"/>
    </row>
    <row r="2" spans="1:28" ht="15" customHeight="1" x14ac:dyDescent="0.2">
      <c r="A2" s="13" t="s">
        <v>38</v>
      </c>
      <c r="B2" s="1" t="s">
        <v>6</v>
      </c>
      <c r="C2" s="25"/>
      <c r="D2" s="826" t="s">
        <v>75</v>
      </c>
      <c r="E2" s="22" t="s">
        <v>7</v>
      </c>
      <c r="F2" s="304" t="s">
        <v>8</v>
      </c>
      <c r="G2" s="15" t="s">
        <v>9</v>
      </c>
      <c r="H2" s="16" t="s">
        <v>10</v>
      </c>
      <c r="I2" s="16" t="s">
        <v>11</v>
      </c>
      <c r="J2" s="16" t="s">
        <v>12</v>
      </c>
      <c r="K2" s="305" t="s">
        <v>13</v>
      </c>
      <c r="L2" s="19" t="s">
        <v>14</v>
      </c>
      <c r="M2" s="19" t="s">
        <v>15</v>
      </c>
      <c r="N2" s="19" t="s">
        <v>16</v>
      </c>
      <c r="O2" s="17" t="s">
        <v>17</v>
      </c>
      <c r="P2" s="21" t="s">
        <v>18</v>
      </c>
      <c r="Q2" s="21" t="s">
        <v>19</v>
      </c>
      <c r="R2" s="21" t="s">
        <v>20</v>
      </c>
      <c r="S2" s="21" t="s">
        <v>21</v>
      </c>
      <c r="T2" s="20" t="s">
        <v>22</v>
      </c>
      <c r="U2" s="22" t="s">
        <v>112</v>
      </c>
      <c r="V2" s="21" t="s">
        <v>113</v>
      </c>
      <c r="W2" s="23" t="s">
        <v>114</v>
      </c>
      <c r="X2" s="21" t="s">
        <v>115</v>
      </c>
      <c r="Y2" s="20" t="s">
        <v>117</v>
      </c>
    </row>
    <row r="3" spans="1:28" ht="15" customHeight="1" x14ac:dyDescent="0.2">
      <c r="A3" s="25"/>
      <c r="B3" s="840"/>
      <c r="C3" s="25"/>
      <c r="D3" s="826"/>
      <c r="E3" s="69"/>
      <c r="F3" s="306"/>
      <c r="G3" s="28"/>
      <c r="H3" s="29"/>
      <c r="I3" s="29"/>
      <c r="J3" s="30"/>
      <c r="K3" s="307"/>
      <c r="L3" s="33"/>
      <c r="M3" s="33"/>
      <c r="N3" s="33"/>
      <c r="O3" s="31"/>
      <c r="P3" s="35"/>
      <c r="Q3" s="35"/>
      <c r="R3" s="35"/>
      <c r="S3" s="35"/>
      <c r="T3" s="34"/>
      <c r="U3" s="115"/>
      <c r="V3" s="35"/>
      <c r="W3" s="36"/>
      <c r="X3" s="35"/>
      <c r="Y3" s="34"/>
    </row>
    <row r="4" spans="1:28" s="319" customFormat="1" ht="15" customHeight="1" x14ac:dyDescent="0.2">
      <c r="A4" s="308"/>
      <c r="B4" s="841"/>
      <c r="C4" s="425"/>
      <c r="D4" s="821" t="s">
        <v>124</v>
      </c>
      <c r="E4" s="309">
        <f t="shared" ref="E4:W4" si="0">SUM(E10+E14+E22+E38+E73+E46+E47+E48+E50+E51+E56+E59+E61+E62+E64+E77+E69+E63+E49+E26+E41+E30+E34+E18)</f>
        <v>1575</v>
      </c>
      <c r="F4" s="310">
        <f t="shared" si="0"/>
        <v>25</v>
      </c>
      <c r="G4" s="310">
        <f t="shared" si="0"/>
        <v>33</v>
      </c>
      <c r="H4" s="310">
        <f t="shared" si="0"/>
        <v>32</v>
      </c>
      <c r="I4" s="310">
        <f t="shared" si="0"/>
        <v>76</v>
      </c>
      <c r="J4" s="310">
        <f t="shared" si="0"/>
        <v>116</v>
      </c>
      <c r="K4" s="312">
        <f t="shared" si="0"/>
        <v>158</v>
      </c>
      <c r="L4" s="311">
        <f t="shared" si="0"/>
        <v>330</v>
      </c>
      <c r="M4" s="311">
        <f t="shared" si="0"/>
        <v>125</v>
      </c>
      <c r="N4" s="311">
        <f t="shared" si="0"/>
        <v>169</v>
      </c>
      <c r="O4" s="881">
        <f t="shared" si="0"/>
        <v>121</v>
      </c>
      <c r="P4" s="314">
        <f t="shared" si="0"/>
        <v>151</v>
      </c>
      <c r="Q4" s="314">
        <f t="shared" si="0"/>
        <v>103</v>
      </c>
      <c r="R4" s="314">
        <f t="shared" si="0"/>
        <v>106</v>
      </c>
      <c r="S4" s="314">
        <f t="shared" si="0"/>
        <v>6</v>
      </c>
      <c r="T4" s="313">
        <f t="shared" si="0"/>
        <v>6</v>
      </c>
      <c r="U4" s="315">
        <f t="shared" si="0"/>
        <v>6</v>
      </c>
      <c r="V4" s="316">
        <f t="shared" si="0"/>
        <v>6</v>
      </c>
      <c r="W4" s="317">
        <f t="shared" si="0"/>
        <v>6</v>
      </c>
      <c r="X4" s="316"/>
      <c r="Y4" s="318"/>
    </row>
    <row r="5" spans="1:28" s="319" customFormat="1" ht="15" customHeight="1" x14ac:dyDescent="0.2">
      <c r="A5" s="985"/>
      <c r="B5" s="841"/>
      <c r="C5" s="425"/>
      <c r="D5" s="821" t="s">
        <v>125</v>
      </c>
      <c r="E5" s="309">
        <f t="shared" ref="E5:W5" si="1">SUM(E11+E15+E23+E39+E78+E70+E57+E27+E74+E31+E35+E19)</f>
        <v>510</v>
      </c>
      <c r="F5" s="310">
        <f t="shared" si="1"/>
        <v>0</v>
      </c>
      <c r="G5" s="310">
        <f t="shared" si="1"/>
        <v>0</v>
      </c>
      <c r="H5" s="310">
        <f t="shared" si="1"/>
        <v>18</v>
      </c>
      <c r="I5" s="310">
        <f t="shared" si="1"/>
        <v>18</v>
      </c>
      <c r="J5" s="310">
        <f t="shared" si="1"/>
        <v>40</v>
      </c>
      <c r="K5" s="312">
        <f t="shared" si="1"/>
        <v>72</v>
      </c>
      <c r="L5" s="311">
        <f t="shared" si="1"/>
        <v>94</v>
      </c>
      <c r="M5" s="311">
        <f t="shared" si="1"/>
        <v>62</v>
      </c>
      <c r="N5" s="311">
        <f t="shared" si="1"/>
        <v>70</v>
      </c>
      <c r="O5" s="881">
        <f t="shared" si="1"/>
        <v>47</v>
      </c>
      <c r="P5" s="314">
        <f t="shared" si="1"/>
        <v>30</v>
      </c>
      <c r="Q5" s="314">
        <f t="shared" si="1"/>
        <v>30</v>
      </c>
      <c r="R5" s="314">
        <f t="shared" si="1"/>
        <v>29</v>
      </c>
      <c r="S5" s="314">
        <f t="shared" si="1"/>
        <v>0</v>
      </c>
      <c r="T5" s="313">
        <f t="shared" si="1"/>
        <v>0</v>
      </c>
      <c r="U5" s="565">
        <f t="shared" si="1"/>
        <v>0</v>
      </c>
      <c r="V5" s="430">
        <f t="shared" si="1"/>
        <v>0</v>
      </c>
      <c r="W5" s="431">
        <f t="shared" si="1"/>
        <v>0</v>
      </c>
      <c r="X5" s="316"/>
      <c r="Y5" s="318"/>
    </row>
    <row r="6" spans="1:28" ht="15" customHeight="1" x14ac:dyDescent="0.2">
      <c r="A6" s="74"/>
      <c r="B6" s="493"/>
      <c r="C6" s="74"/>
      <c r="D6" s="822" t="s">
        <v>96</v>
      </c>
      <c r="E6" s="320">
        <f>SUM(E4:E5)</f>
        <v>2085</v>
      </c>
      <c r="F6" s="58">
        <f t="shared" ref="F6:W6" si="2">SUM(F4:F5)</f>
        <v>25</v>
      </c>
      <c r="G6" s="58">
        <f t="shared" si="2"/>
        <v>33</v>
      </c>
      <c r="H6" s="58">
        <f t="shared" si="2"/>
        <v>50</v>
      </c>
      <c r="I6" s="58">
        <f t="shared" si="2"/>
        <v>94</v>
      </c>
      <c r="J6" s="58">
        <f t="shared" si="2"/>
        <v>156</v>
      </c>
      <c r="K6" s="321">
        <f t="shared" si="2"/>
        <v>230</v>
      </c>
      <c r="L6" s="60">
        <f t="shared" si="2"/>
        <v>424</v>
      </c>
      <c r="M6" s="60">
        <f t="shared" si="2"/>
        <v>187</v>
      </c>
      <c r="N6" s="60">
        <f t="shared" si="2"/>
        <v>239</v>
      </c>
      <c r="O6" s="59">
        <f t="shared" si="2"/>
        <v>168</v>
      </c>
      <c r="P6" s="323">
        <f t="shared" si="2"/>
        <v>181</v>
      </c>
      <c r="Q6" s="323">
        <f t="shared" si="2"/>
        <v>133</v>
      </c>
      <c r="R6" s="323">
        <f t="shared" si="2"/>
        <v>135</v>
      </c>
      <c r="S6" s="323">
        <f t="shared" si="2"/>
        <v>6</v>
      </c>
      <c r="T6" s="322">
        <f t="shared" si="2"/>
        <v>6</v>
      </c>
      <c r="U6" s="324">
        <f t="shared" si="2"/>
        <v>6</v>
      </c>
      <c r="V6" s="325">
        <f t="shared" si="2"/>
        <v>6</v>
      </c>
      <c r="W6" s="326">
        <f t="shared" si="2"/>
        <v>6</v>
      </c>
      <c r="X6" s="327"/>
      <c r="Y6" s="328"/>
    </row>
    <row r="7" spans="1:28" ht="15" customHeight="1" x14ac:dyDescent="0.2">
      <c r="A7" s="74"/>
      <c r="B7" s="827"/>
      <c r="C7" s="24"/>
      <c r="D7" s="488" t="s">
        <v>23</v>
      </c>
      <c r="E7" s="290"/>
      <c r="F7" s="42">
        <v>25</v>
      </c>
      <c r="G7" s="42">
        <f>SUM(F7+G6)</f>
        <v>58</v>
      </c>
      <c r="H7" s="42">
        <f t="shared" ref="H7:W7" si="3">SUM(G7+H6)</f>
        <v>108</v>
      </c>
      <c r="I7" s="42">
        <f t="shared" si="3"/>
        <v>202</v>
      </c>
      <c r="J7" s="962">
        <f t="shared" si="3"/>
        <v>358</v>
      </c>
      <c r="K7" s="201">
        <f t="shared" si="3"/>
        <v>588</v>
      </c>
      <c r="L7" s="201">
        <f t="shared" si="3"/>
        <v>1012</v>
      </c>
      <c r="M7" s="201">
        <f t="shared" si="3"/>
        <v>1199</v>
      </c>
      <c r="N7" s="201">
        <f t="shared" si="3"/>
        <v>1438</v>
      </c>
      <c r="O7" s="201">
        <f t="shared" si="3"/>
        <v>1606</v>
      </c>
      <c r="P7" s="136">
        <f t="shared" si="3"/>
        <v>1787</v>
      </c>
      <c r="Q7" s="210">
        <f t="shared" si="3"/>
        <v>1920</v>
      </c>
      <c r="R7" s="210">
        <f t="shared" si="3"/>
        <v>2055</v>
      </c>
      <c r="S7" s="210">
        <f t="shared" si="3"/>
        <v>2061</v>
      </c>
      <c r="T7" s="229">
        <f t="shared" si="3"/>
        <v>2067</v>
      </c>
      <c r="U7" s="330">
        <f t="shared" si="3"/>
        <v>2073</v>
      </c>
      <c r="V7" s="331">
        <f t="shared" si="3"/>
        <v>2079</v>
      </c>
      <c r="W7" s="72">
        <f t="shared" si="3"/>
        <v>2085</v>
      </c>
      <c r="X7" s="95"/>
      <c r="Y7" s="80"/>
    </row>
    <row r="8" spans="1:28" ht="15" customHeight="1" x14ac:dyDescent="0.2">
      <c r="A8" s="74"/>
      <c r="B8" s="827"/>
      <c r="C8" s="24"/>
      <c r="D8" s="844"/>
      <c r="E8" s="333"/>
      <c r="F8" s="334"/>
      <c r="G8" s="335"/>
      <c r="H8" s="75"/>
      <c r="I8" s="58"/>
      <c r="J8" s="58"/>
      <c r="K8" s="336"/>
      <c r="L8" s="67"/>
      <c r="M8" s="67"/>
      <c r="N8" s="67"/>
      <c r="O8" s="66"/>
      <c r="P8" s="68"/>
      <c r="Q8" s="68"/>
      <c r="R8" s="68"/>
      <c r="S8" s="68"/>
      <c r="T8" s="198"/>
      <c r="U8" s="337"/>
      <c r="V8" s="338"/>
      <c r="W8" s="79"/>
      <c r="X8" s="95"/>
      <c r="Y8" s="80"/>
    </row>
    <row r="9" spans="1:28" ht="15" customHeight="1" x14ac:dyDescent="0.2">
      <c r="A9" s="81" t="s">
        <v>49</v>
      </c>
      <c r="B9" s="175" t="s">
        <v>85</v>
      </c>
      <c r="C9" s="850"/>
      <c r="D9" s="845" t="s">
        <v>391</v>
      </c>
      <c r="E9" s="283">
        <f>SUM(E10:E11)</f>
        <v>285</v>
      </c>
      <c r="F9" s="238"/>
      <c r="G9" s="237"/>
      <c r="H9" s="238">
        <f>SUM(H10:H11)</f>
        <v>36</v>
      </c>
      <c r="I9" s="238">
        <f t="shared" ref="I9:L9" si="4">SUM(I10:I11)</f>
        <v>62</v>
      </c>
      <c r="J9" s="964">
        <f t="shared" si="4"/>
        <v>66</v>
      </c>
      <c r="K9" s="339">
        <f t="shared" si="4"/>
        <v>63</v>
      </c>
      <c r="L9" s="284">
        <f t="shared" si="4"/>
        <v>58</v>
      </c>
      <c r="M9" s="284"/>
      <c r="N9" s="284"/>
      <c r="O9" s="284"/>
      <c r="P9" s="340"/>
      <c r="Q9" s="243"/>
      <c r="R9" s="243"/>
      <c r="S9" s="243"/>
      <c r="T9" s="245"/>
      <c r="U9" s="341"/>
      <c r="V9" s="342"/>
      <c r="W9" s="343"/>
      <c r="X9" s="342"/>
      <c r="Y9" s="344"/>
      <c r="AB9" s="227"/>
    </row>
    <row r="10" spans="1:28" ht="15" customHeight="1" x14ac:dyDescent="0.2">
      <c r="A10" s="74"/>
      <c r="B10" s="493"/>
      <c r="C10" s="74"/>
      <c r="D10" s="167" t="s">
        <v>183</v>
      </c>
      <c r="E10" s="294">
        <v>185</v>
      </c>
      <c r="F10" s="345"/>
      <c r="G10" s="203"/>
      <c r="H10" s="345">
        <v>18</v>
      </c>
      <c r="I10" s="228">
        <v>44</v>
      </c>
      <c r="J10" s="965">
        <v>46</v>
      </c>
      <c r="K10" s="226">
        <v>40</v>
      </c>
      <c r="L10" s="109">
        <v>37</v>
      </c>
      <c r="M10" s="110"/>
      <c r="N10" s="110"/>
      <c r="O10" s="882"/>
      <c r="P10" s="138"/>
      <c r="Q10" s="138"/>
      <c r="R10" s="138"/>
      <c r="S10" s="138"/>
      <c r="T10" s="346"/>
      <c r="U10" s="347"/>
      <c r="V10" s="221"/>
      <c r="W10" s="222"/>
      <c r="X10" s="221"/>
      <c r="Y10" s="223"/>
    </row>
    <row r="11" spans="1:28" ht="15" customHeight="1" x14ac:dyDescent="0.2">
      <c r="A11" s="139"/>
      <c r="B11" s="493"/>
      <c r="C11" s="74"/>
      <c r="D11" s="167" t="s">
        <v>184</v>
      </c>
      <c r="E11" s="348">
        <v>100</v>
      </c>
      <c r="F11" s="345"/>
      <c r="G11" s="203"/>
      <c r="H11" s="345">
        <v>18</v>
      </c>
      <c r="I11" s="228">
        <v>18</v>
      </c>
      <c r="J11" s="965">
        <v>20</v>
      </c>
      <c r="K11" s="109">
        <v>23</v>
      </c>
      <c r="L11" s="109">
        <v>21</v>
      </c>
      <c r="M11" s="110"/>
      <c r="N11" s="110"/>
      <c r="O11" s="108"/>
      <c r="P11" s="138"/>
      <c r="Q11" s="138"/>
      <c r="R11" s="138"/>
      <c r="S11" s="138"/>
      <c r="T11" s="137"/>
      <c r="U11" s="347"/>
      <c r="V11" s="221"/>
      <c r="W11" s="222"/>
      <c r="X11" s="221"/>
      <c r="Y11" s="223"/>
    </row>
    <row r="12" spans="1:28" ht="15" customHeight="1" x14ac:dyDescent="0.2">
      <c r="A12" s="74"/>
      <c r="B12" s="493"/>
      <c r="C12" s="74"/>
      <c r="D12" s="167"/>
      <c r="E12" s="264"/>
      <c r="F12" s="349"/>
      <c r="G12" s="107"/>
      <c r="H12" s="112"/>
      <c r="I12" s="106"/>
      <c r="J12" s="966"/>
      <c r="K12" s="120"/>
      <c r="L12" s="119"/>
      <c r="M12" s="119"/>
      <c r="N12" s="119"/>
      <c r="O12" s="127"/>
      <c r="P12" s="129"/>
      <c r="Q12" s="129"/>
      <c r="R12" s="129"/>
      <c r="S12" s="129"/>
      <c r="T12" s="131"/>
      <c r="U12" s="337"/>
      <c r="V12" s="338"/>
      <c r="W12" s="79"/>
      <c r="X12" s="95"/>
      <c r="Y12" s="80"/>
      <c r="AB12" s="227"/>
    </row>
    <row r="13" spans="1:28" s="95" customFormat="1" ht="15" customHeight="1" x14ac:dyDescent="0.2">
      <c r="A13" s="139" t="s">
        <v>49</v>
      </c>
      <c r="B13" s="493" t="s">
        <v>308</v>
      </c>
      <c r="C13" s="820"/>
      <c r="D13" s="846" t="s">
        <v>553</v>
      </c>
      <c r="E13" s="350">
        <f>SUM(E14:E15)</f>
        <v>192</v>
      </c>
      <c r="F13" s="351"/>
      <c r="G13" s="107"/>
      <c r="H13" s="107"/>
      <c r="I13" s="106"/>
      <c r="J13" s="967">
        <v>4</v>
      </c>
      <c r="K13" s="201">
        <f>SUM(K14:K15)</f>
        <v>48</v>
      </c>
      <c r="L13" s="201">
        <f t="shared" ref="L13:N13" si="5">SUM(L14:L15)</f>
        <v>48</v>
      </c>
      <c r="M13" s="201">
        <f t="shared" si="5"/>
        <v>48</v>
      </c>
      <c r="N13" s="201">
        <f t="shared" si="5"/>
        <v>44</v>
      </c>
      <c r="O13" s="220"/>
      <c r="P13" s="210"/>
      <c r="Q13" s="121"/>
      <c r="R13" s="121"/>
      <c r="S13" s="121"/>
      <c r="T13" s="128"/>
      <c r="U13" s="337"/>
      <c r="V13" s="338"/>
      <c r="W13" s="79"/>
      <c r="Y13" s="80"/>
    </row>
    <row r="14" spans="1:28" ht="15" customHeight="1" x14ac:dyDescent="0.2">
      <c r="A14" s="139"/>
      <c r="B14" s="493"/>
      <c r="C14" s="74"/>
      <c r="D14" s="167" t="s">
        <v>185</v>
      </c>
      <c r="E14" s="352">
        <v>134</v>
      </c>
      <c r="F14" s="351"/>
      <c r="G14" s="107"/>
      <c r="H14" s="107"/>
      <c r="I14" s="106"/>
      <c r="J14" s="965">
        <v>4</v>
      </c>
      <c r="K14" s="110">
        <v>33</v>
      </c>
      <c r="L14" s="110">
        <v>33</v>
      </c>
      <c r="M14" s="110">
        <v>34</v>
      </c>
      <c r="N14" s="110">
        <v>30</v>
      </c>
      <c r="O14" s="108"/>
      <c r="P14" s="138"/>
      <c r="Q14" s="138"/>
      <c r="R14" s="129"/>
      <c r="S14" s="129"/>
      <c r="T14" s="128"/>
      <c r="U14" s="337"/>
      <c r="V14" s="338"/>
      <c r="W14" s="79"/>
      <c r="X14" s="95"/>
      <c r="Y14" s="80"/>
      <c r="AB14" s="227"/>
    </row>
    <row r="15" spans="1:28" ht="15" customHeight="1" x14ac:dyDescent="0.2">
      <c r="A15" s="861"/>
      <c r="B15" s="493"/>
      <c r="C15" s="74"/>
      <c r="D15" s="167" t="s">
        <v>186</v>
      </c>
      <c r="E15" s="352">
        <v>58</v>
      </c>
      <c r="F15" s="351"/>
      <c r="G15" s="107"/>
      <c r="H15" s="112"/>
      <c r="I15" s="106"/>
      <c r="J15" s="965">
        <v>0</v>
      </c>
      <c r="K15" s="110">
        <v>15</v>
      </c>
      <c r="L15" s="110">
        <v>15</v>
      </c>
      <c r="M15" s="110">
        <v>14</v>
      </c>
      <c r="N15" s="110">
        <v>14</v>
      </c>
      <c r="O15" s="108"/>
      <c r="P15" s="138"/>
      <c r="Q15" s="138"/>
      <c r="R15" s="129"/>
      <c r="S15" s="129"/>
      <c r="T15" s="128"/>
      <c r="U15" s="337"/>
      <c r="V15" s="338"/>
      <c r="W15" s="79"/>
      <c r="X15" s="95"/>
      <c r="Y15" s="80"/>
    </row>
    <row r="16" spans="1:28" ht="15" customHeight="1" x14ac:dyDescent="0.2">
      <c r="A16" s="37"/>
      <c r="B16" s="493"/>
      <c r="C16" s="74"/>
      <c r="D16" s="167"/>
      <c r="E16" s="356"/>
      <c r="F16" s="349"/>
      <c r="G16" s="107"/>
      <c r="H16" s="112"/>
      <c r="I16" s="106"/>
      <c r="J16" s="965"/>
      <c r="K16" s="110"/>
      <c r="L16" s="110"/>
      <c r="M16" s="110"/>
      <c r="N16" s="110"/>
      <c r="O16" s="108"/>
      <c r="P16" s="138"/>
      <c r="Q16" s="138"/>
      <c r="R16" s="129"/>
      <c r="S16" s="129"/>
      <c r="T16" s="128"/>
      <c r="U16" s="366"/>
      <c r="V16" s="338"/>
      <c r="W16" s="79"/>
      <c r="X16" s="95"/>
      <c r="Y16" s="80"/>
    </row>
    <row r="17" spans="1:28" ht="15" customHeight="1" x14ac:dyDescent="0.2">
      <c r="A17" s="37" t="s">
        <v>49</v>
      </c>
      <c r="B17" s="493" t="s">
        <v>308</v>
      </c>
      <c r="C17" s="820"/>
      <c r="D17" s="846" t="s">
        <v>554</v>
      </c>
      <c r="E17" s="136">
        <v>74</v>
      </c>
      <c r="F17" s="349"/>
      <c r="G17" s="107"/>
      <c r="H17" s="112"/>
      <c r="I17" s="106"/>
      <c r="J17" s="967">
        <v>2</v>
      </c>
      <c r="K17" s="360">
        <f>SUM(K18:K19)</f>
        <v>35</v>
      </c>
      <c r="L17" s="360">
        <f>SUM(L18:L19)</f>
        <v>37</v>
      </c>
      <c r="M17" s="110"/>
      <c r="N17" s="110"/>
      <c r="O17" s="108"/>
      <c r="P17" s="138"/>
      <c r="Q17" s="138"/>
      <c r="R17" s="129"/>
      <c r="S17" s="129"/>
      <c r="T17" s="128"/>
      <c r="U17" s="366"/>
      <c r="V17" s="338"/>
      <c r="W17" s="79"/>
      <c r="X17" s="95"/>
      <c r="Y17" s="80"/>
    </row>
    <row r="18" spans="1:28" ht="15" customHeight="1" x14ac:dyDescent="0.2">
      <c r="A18" s="37"/>
      <c r="B18" s="493"/>
      <c r="C18" s="74"/>
      <c r="D18" s="167" t="s">
        <v>185</v>
      </c>
      <c r="E18" s="356">
        <v>52</v>
      </c>
      <c r="F18" s="349"/>
      <c r="G18" s="107"/>
      <c r="H18" s="112"/>
      <c r="I18" s="106"/>
      <c r="J18" s="965">
        <v>2</v>
      </c>
      <c r="K18" s="110">
        <v>24</v>
      </c>
      <c r="L18" s="110">
        <v>26</v>
      </c>
      <c r="M18" s="110"/>
      <c r="N18" s="110"/>
      <c r="O18" s="108"/>
      <c r="P18" s="138"/>
      <c r="Q18" s="138"/>
      <c r="R18" s="129"/>
      <c r="S18" s="129"/>
      <c r="T18" s="128"/>
      <c r="U18" s="366"/>
      <c r="V18" s="338"/>
      <c r="W18" s="79"/>
      <c r="X18" s="95"/>
      <c r="Y18" s="80"/>
    </row>
    <row r="19" spans="1:28" ht="15" customHeight="1" x14ac:dyDescent="0.2">
      <c r="A19" s="37"/>
      <c r="B19" s="493"/>
      <c r="C19" s="74"/>
      <c r="D19" s="167" t="s">
        <v>186</v>
      </c>
      <c r="E19" s="356">
        <v>22</v>
      </c>
      <c r="F19" s="349"/>
      <c r="G19" s="107"/>
      <c r="H19" s="112"/>
      <c r="I19" s="106"/>
      <c r="J19" s="965">
        <v>0</v>
      </c>
      <c r="K19" s="110">
        <v>11</v>
      </c>
      <c r="L19" s="110">
        <v>11</v>
      </c>
      <c r="M19" s="110"/>
      <c r="N19" s="110"/>
      <c r="O19" s="108"/>
      <c r="P19" s="138"/>
      <c r="Q19" s="138"/>
      <c r="R19" s="129"/>
      <c r="S19" s="129"/>
      <c r="T19" s="128"/>
      <c r="U19" s="366"/>
      <c r="V19" s="338"/>
      <c r="W19" s="79"/>
      <c r="X19" s="95"/>
      <c r="Y19" s="80"/>
    </row>
    <row r="20" spans="1:28" ht="15" customHeight="1" x14ac:dyDescent="0.2">
      <c r="A20" s="139"/>
      <c r="B20" s="493"/>
      <c r="C20" s="74"/>
      <c r="D20" s="167"/>
      <c r="E20" s="122"/>
      <c r="F20" s="351"/>
      <c r="G20" s="107"/>
      <c r="H20" s="107"/>
      <c r="I20" s="106"/>
      <c r="J20" s="919"/>
      <c r="K20" s="119"/>
      <c r="L20" s="119"/>
      <c r="M20" s="119"/>
      <c r="N20" s="119"/>
      <c r="O20" s="133"/>
      <c r="P20" s="129"/>
      <c r="Q20" s="129"/>
      <c r="R20" s="129"/>
      <c r="S20" s="129"/>
      <c r="T20" s="128"/>
      <c r="U20" s="337"/>
      <c r="V20" s="338"/>
      <c r="W20" s="79"/>
      <c r="X20" s="95"/>
      <c r="Y20" s="80"/>
    </row>
    <row r="21" spans="1:28" ht="15" customHeight="1" x14ac:dyDescent="0.2">
      <c r="A21" s="81" t="s">
        <v>48</v>
      </c>
      <c r="B21" s="175" t="s">
        <v>198</v>
      </c>
      <c r="C21" s="850"/>
      <c r="D21" s="826" t="s">
        <v>479</v>
      </c>
      <c r="E21" s="340">
        <f>SUM(E22:E23)</f>
        <v>154</v>
      </c>
      <c r="F21" s="353"/>
      <c r="G21" s="142"/>
      <c r="H21" s="142"/>
      <c r="I21" s="30">
        <v>25</v>
      </c>
      <c r="J21" s="238">
        <v>48</v>
      </c>
      <c r="K21" s="339">
        <v>74</v>
      </c>
      <c r="L21" s="284">
        <v>7</v>
      </c>
      <c r="M21" s="284"/>
      <c r="N21" s="241"/>
      <c r="O21" s="239"/>
      <c r="P21" s="244"/>
      <c r="Q21" s="244"/>
      <c r="R21" s="244"/>
      <c r="S21" s="244"/>
      <c r="T21" s="242"/>
      <c r="U21" s="354"/>
      <c r="V21" s="355"/>
      <c r="W21" s="147"/>
      <c r="X21" s="146"/>
      <c r="Y21" s="148"/>
    </row>
    <row r="22" spans="1:28" ht="15" customHeight="1" x14ac:dyDescent="0.2">
      <c r="A22" s="74"/>
      <c r="B22" s="493"/>
      <c r="C22" s="74"/>
      <c r="D22" s="167" t="s">
        <v>484</v>
      </c>
      <c r="E22" s="356">
        <v>111</v>
      </c>
      <c r="F22" s="349"/>
      <c r="G22" s="134"/>
      <c r="H22" s="134"/>
      <c r="I22" s="126">
        <v>25</v>
      </c>
      <c r="J22" s="345">
        <v>28</v>
      </c>
      <c r="K22" s="357">
        <v>51</v>
      </c>
      <c r="L22" s="110">
        <v>7</v>
      </c>
      <c r="M22" s="110"/>
      <c r="N22" s="110"/>
      <c r="O22" s="882"/>
      <c r="P22" s="138"/>
      <c r="Q22" s="138"/>
      <c r="R22" s="138"/>
      <c r="S22" s="138"/>
      <c r="T22" s="137"/>
      <c r="U22" s="358"/>
      <c r="V22" s="338"/>
      <c r="W22" s="79"/>
      <c r="X22" s="95"/>
      <c r="Y22" s="80"/>
      <c r="AB22" s="227"/>
    </row>
    <row r="23" spans="1:28" ht="15" customHeight="1" x14ac:dyDescent="0.2">
      <c r="A23" s="74"/>
      <c r="B23" s="493"/>
      <c r="C23" s="74"/>
      <c r="D23" s="167" t="s">
        <v>483</v>
      </c>
      <c r="E23" s="356">
        <v>43</v>
      </c>
      <c r="F23" s="349"/>
      <c r="G23" s="134"/>
      <c r="H23" s="134"/>
      <c r="I23" s="126">
        <v>0</v>
      </c>
      <c r="J23" s="345">
        <v>20</v>
      </c>
      <c r="K23" s="357">
        <v>23</v>
      </c>
      <c r="L23" s="110">
        <v>0</v>
      </c>
      <c r="M23" s="110"/>
      <c r="N23" s="110"/>
      <c r="O23" s="882"/>
      <c r="P23" s="138"/>
      <c r="Q23" s="138"/>
      <c r="R23" s="138"/>
      <c r="S23" s="138"/>
      <c r="T23" s="137"/>
      <c r="U23" s="358"/>
      <c r="V23" s="338"/>
      <c r="W23" s="79"/>
      <c r="X23" s="95"/>
      <c r="Y23" s="80"/>
      <c r="AA23" s="227"/>
    </row>
    <row r="24" spans="1:28" ht="15" customHeight="1" x14ac:dyDescent="0.2">
      <c r="A24" s="74"/>
      <c r="B24" s="493"/>
      <c r="C24" s="74"/>
      <c r="D24" s="167"/>
      <c r="E24" s="356"/>
      <c r="F24" s="349"/>
      <c r="G24" s="134"/>
      <c r="H24" s="134"/>
      <c r="I24" s="134"/>
      <c r="J24" s="113"/>
      <c r="K24" s="357"/>
      <c r="L24" s="110"/>
      <c r="M24" s="110"/>
      <c r="N24" s="110"/>
      <c r="O24" s="882"/>
      <c r="P24" s="138"/>
      <c r="Q24" s="138"/>
      <c r="R24" s="138"/>
      <c r="S24" s="138"/>
      <c r="T24" s="346"/>
      <c r="U24" s="358"/>
      <c r="V24" s="338"/>
      <c r="W24" s="79"/>
      <c r="X24" s="95"/>
      <c r="Y24" s="359"/>
      <c r="AA24" s="227"/>
    </row>
    <row r="25" spans="1:28" ht="15" customHeight="1" x14ac:dyDescent="0.2">
      <c r="A25" s="74" t="s">
        <v>624</v>
      </c>
      <c r="B25" s="493" t="s">
        <v>359</v>
      </c>
      <c r="C25" s="831"/>
      <c r="D25" s="488" t="s">
        <v>480</v>
      </c>
      <c r="E25" s="136">
        <v>30</v>
      </c>
      <c r="F25" s="349"/>
      <c r="G25" s="134"/>
      <c r="H25" s="134"/>
      <c r="I25" s="134"/>
      <c r="J25" s="113"/>
      <c r="K25" s="357"/>
      <c r="L25" s="360">
        <v>30</v>
      </c>
      <c r="M25" s="110"/>
      <c r="N25" s="110"/>
      <c r="O25" s="882"/>
      <c r="P25" s="138"/>
      <c r="Q25" s="138"/>
      <c r="R25" s="138"/>
      <c r="S25" s="138"/>
      <c r="T25" s="346"/>
      <c r="U25" s="358"/>
      <c r="V25" s="338"/>
      <c r="W25" s="79"/>
      <c r="X25" s="95"/>
      <c r="Y25" s="359"/>
      <c r="AA25" s="227"/>
    </row>
    <row r="26" spans="1:28" ht="15" customHeight="1" x14ac:dyDescent="0.2">
      <c r="A26" s="74"/>
      <c r="B26" s="493"/>
      <c r="C26" s="74"/>
      <c r="D26" s="167" t="s">
        <v>485</v>
      </c>
      <c r="E26" s="356">
        <v>21</v>
      </c>
      <c r="F26" s="349"/>
      <c r="G26" s="134"/>
      <c r="H26" s="134"/>
      <c r="I26" s="134"/>
      <c r="J26" s="113"/>
      <c r="K26" s="357"/>
      <c r="L26" s="110">
        <v>21</v>
      </c>
      <c r="M26" s="110"/>
      <c r="N26" s="110"/>
      <c r="O26" s="882"/>
      <c r="P26" s="138"/>
      <c r="Q26" s="138"/>
      <c r="R26" s="138"/>
      <c r="S26" s="138"/>
      <c r="T26" s="346"/>
      <c r="U26" s="358"/>
      <c r="V26" s="338"/>
      <c r="W26" s="79"/>
      <c r="X26" s="95"/>
      <c r="Y26" s="359"/>
      <c r="AA26" s="227"/>
    </row>
    <row r="27" spans="1:28" ht="15" customHeight="1" x14ac:dyDescent="0.2">
      <c r="A27" s="37"/>
      <c r="B27" s="486"/>
      <c r="C27" s="117"/>
      <c r="D27" s="167" t="s">
        <v>486</v>
      </c>
      <c r="E27" s="356">
        <v>9</v>
      </c>
      <c r="F27" s="349"/>
      <c r="G27" s="134"/>
      <c r="H27" s="134"/>
      <c r="I27" s="134"/>
      <c r="J27" s="113"/>
      <c r="K27" s="357"/>
      <c r="L27" s="110">
        <v>9</v>
      </c>
      <c r="M27" s="110"/>
      <c r="N27" s="110"/>
      <c r="O27" s="882"/>
      <c r="P27" s="138"/>
      <c r="Q27" s="138"/>
      <c r="R27" s="138"/>
      <c r="S27" s="138"/>
      <c r="T27" s="346"/>
      <c r="U27" s="358"/>
      <c r="V27" s="338"/>
      <c r="W27" s="79"/>
      <c r="X27" s="95"/>
      <c r="Y27" s="359"/>
      <c r="AA27" s="227"/>
    </row>
    <row r="28" spans="1:28" ht="15" customHeight="1" x14ac:dyDescent="0.2">
      <c r="A28" s="74"/>
      <c r="B28" s="486"/>
      <c r="C28" s="117"/>
      <c r="D28" s="859"/>
      <c r="E28" s="356"/>
      <c r="F28" s="349"/>
      <c r="G28" s="134"/>
      <c r="H28" s="134"/>
      <c r="I28" s="134"/>
      <c r="J28" s="113"/>
      <c r="K28" s="357"/>
      <c r="L28" s="110"/>
      <c r="M28" s="110"/>
      <c r="N28" s="110"/>
      <c r="O28" s="882"/>
      <c r="P28" s="138"/>
      <c r="Q28" s="138"/>
      <c r="R28" s="138"/>
      <c r="S28" s="138"/>
      <c r="T28" s="346"/>
      <c r="U28" s="358"/>
      <c r="V28" s="338"/>
      <c r="W28" s="79"/>
      <c r="X28" s="95"/>
      <c r="Y28" s="359"/>
      <c r="AA28" s="227"/>
    </row>
    <row r="29" spans="1:28" ht="15" customHeight="1" x14ac:dyDescent="0.2">
      <c r="A29" s="74" t="s">
        <v>624</v>
      </c>
      <c r="B29" s="486" t="s">
        <v>482</v>
      </c>
      <c r="C29" s="860"/>
      <c r="D29" s="859" t="s">
        <v>481</v>
      </c>
      <c r="E29" s="136">
        <f>SUM(E30:E31)</f>
        <v>239</v>
      </c>
      <c r="F29" s="349"/>
      <c r="G29" s="134"/>
      <c r="H29" s="134"/>
      <c r="I29" s="134"/>
      <c r="J29" s="113"/>
      <c r="K29" s="357"/>
      <c r="L29" s="360">
        <f>SUM(L30:L31)</f>
        <v>60</v>
      </c>
      <c r="M29" s="360">
        <f t="shared" ref="M29:O29" si="6">SUM(M30:M31)</f>
        <v>60</v>
      </c>
      <c r="N29" s="360">
        <f t="shared" si="6"/>
        <v>60</v>
      </c>
      <c r="O29" s="329">
        <f t="shared" si="6"/>
        <v>59</v>
      </c>
      <c r="P29" s="138"/>
      <c r="Q29" s="138"/>
      <c r="R29" s="138"/>
      <c r="S29" s="138"/>
      <c r="T29" s="346"/>
      <c r="U29" s="358"/>
      <c r="V29" s="338"/>
      <c r="W29" s="79"/>
      <c r="X29" s="95"/>
      <c r="Y29" s="359"/>
      <c r="AA29" s="227"/>
    </row>
    <row r="30" spans="1:28" ht="15" customHeight="1" x14ac:dyDescent="0.2">
      <c r="A30" s="74"/>
      <c r="C30" s="117"/>
      <c r="D30" s="859" t="s">
        <v>487</v>
      </c>
      <c r="E30" s="356">
        <v>156</v>
      </c>
      <c r="F30" s="349"/>
      <c r="G30" s="134"/>
      <c r="H30" s="134"/>
      <c r="I30" s="134"/>
      <c r="J30" s="113"/>
      <c r="K30" s="357"/>
      <c r="L30" s="110">
        <v>39</v>
      </c>
      <c r="M30" s="110">
        <v>39</v>
      </c>
      <c r="N30" s="110">
        <v>39</v>
      </c>
      <c r="O30" s="882">
        <v>39</v>
      </c>
      <c r="P30" s="138"/>
      <c r="Q30" s="138"/>
      <c r="R30" s="138"/>
      <c r="S30" s="138"/>
      <c r="T30" s="346"/>
      <c r="U30" s="358"/>
      <c r="V30" s="338"/>
      <c r="W30" s="79"/>
      <c r="X30" s="95"/>
      <c r="Y30" s="359"/>
      <c r="AA30" s="227"/>
    </row>
    <row r="31" spans="1:28" ht="15" customHeight="1" x14ac:dyDescent="0.2">
      <c r="A31" s="74"/>
      <c r="C31" s="117"/>
      <c r="D31" s="859" t="s">
        <v>488</v>
      </c>
      <c r="E31" s="356">
        <v>83</v>
      </c>
      <c r="F31" s="349"/>
      <c r="G31" s="134"/>
      <c r="H31" s="134"/>
      <c r="I31" s="134"/>
      <c r="J31" s="113"/>
      <c r="K31" s="357"/>
      <c r="L31" s="110">
        <v>21</v>
      </c>
      <c r="M31" s="110">
        <v>21</v>
      </c>
      <c r="N31" s="110">
        <v>21</v>
      </c>
      <c r="O31" s="882">
        <v>20</v>
      </c>
      <c r="P31" s="138"/>
      <c r="Q31" s="138"/>
      <c r="R31" s="138"/>
      <c r="S31" s="138"/>
      <c r="T31" s="346"/>
      <c r="U31" s="358"/>
      <c r="V31" s="338"/>
      <c r="W31" s="79"/>
      <c r="X31" s="95"/>
      <c r="Y31" s="359"/>
      <c r="AA31" s="227"/>
    </row>
    <row r="32" spans="1:28" ht="15" customHeight="1" x14ac:dyDescent="0.2">
      <c r="A32" s="74"/>
      <c r="C32" s="117"/>
      <c r="D32" s="859"/>
      <c r="E32" s="356"/>
      <c r="F32" s="349"/>
      <c r="G32" s="134"/>
      <c r="H32" s="134"/>
      <c r="I32" s="134"/>
      <c r="J32" s="113"/>
      <c r="K32" s="357"/>
      <c r="L32" s="110"/>
      <c r="M32" s="110"/>
      <c r="N32" s="110"/>
      <c r="O32" s="882"/>
      <c r="P32" s="138"/>
      <c r="Q32" s="138"/>
      <c r="R32" s="138"/>
      <c r="S32" s="138"/>
      <c r="T32" s="346"/>
      <c r="U32" s="358"/>
      <c r="V32" s="338"/>
      <c r="W32" s="79"/>
      <c r="X32" s="95"/>
      <c r="Y32" s="359"/>
      <c r="AA32" s="227"/>
    </row>
    <row r="33" spans="1:29" ht="15" customHeight="1" x14ac:dyDescent="0.2">
      <c r="A33" s="167" t="s">
        <v>624</v>
      </c>
      <c r="B33" s="224" t="s">
        <v>198</v>
      </c>
      <c r="C33" s="831"/>
      <c r="D33" s="488" t="s">
        <v>518</v>
      </c>
      <c r="E33" s="210">
        <f>SUM(E34:E35)</f>
        <v>194</v>
      </c>
      <c r="F33" s="349"/>
      <c r="G33" s="107"/>
      <c r="H33" s="107"/>
      <c r="I33" s="107"/>
      <c r="J33" s="111"/>
      <c r="K33" s="109"/>
      <c r="L33" s="360"/>
      <c r="M33" s="360"/>
      <c r="N33" s="201"/>
      <c r="O33" s="156"/>
      <c r="P33" s="136">
        <f>SUM(P34:P35)</f>
        <v>65</v>
      </c>
      <c r="Q33" s="203">
        <f>SUM(Q34:Q35)</f>
        <v>65</v>
      </c>
      <c r="R33" s="210">
        <f>SUM(R34:R35)</f>
        <v>64</v>
      </c>
      <c r="S33" s="210"/>
      <c r="T33" s="361"/>
      <c r="U33" s="331"/>
      <c r="V33" s="292"/>
      <c r="W33" s="79"/>
      <c r="X33" s="95"/>
      <c r="Y33" s="80"/>
    </row>
    <row r="34" spans="1:29" ht="15" customHeight="1" x14ac:dyDescent="0.2">
      <c r="A34" s="167"/>
      <c r="B34" s="224"/>
      <c r="C34" s="74"/>
      <c r="D34" s="488" t="s">
        <v>392</v>
      </c>
      <c r="E34" s="209">
        <v>150</v>
      </c>
      <c r="F34" s="349"/>
      <c r="G34" s="107"/>
      <c r="H34" s="107"/>
      <c r="I34" s="107"/>
      <c r="J34" s="111"/>
      <c r="K34" s="109"/>
      <c r="L34" s="110"/>
      <c r="M34" s="110"/>
      <c r="N34" s="109"/>
      <c r="O34" s="156"/>
      <c r="P34" s="352">
        <v>50</v>
      </c>
      <c r="Q34" s="112">
        <v>50</v>
      </c>
      <c r="R34" s="209">
        <v>50</v>
      </c>
      <c r="S34" s="209"/>
      <c r="T34" s="362"/>
      <c r="U34" s="338"/>
      <c r="V34" s="95"/>
      <c r="W34" s="79"/>
      <c r="X34" s="95"/>
      <c r="Y34" s="80"/>
    </row>
    <row r="35" spans="1:29" ht="15" customHeight="1" x14ac:dyDescent="0.2">
      <c r="A35" s="363"/>
      <c r="B35" s="224"/>
      <c r="C35" s="74"/>
      <c r="D35" s="167" t="s">
        <v>219</v>
      </c>
      <c r="E35" s="209">
        <v>44</v>
      </c>
      <c r="F35" s="349"/>
      <c r="G35" s="107"/>
      <c r="H35" s="107"/>
      <c r="I35" s="107"/>
      <c r="J35" s="111"/>
      <c r="K35" s="109"/>
      <c r="L35" s="110"/>
      <c r="M35" s="110"/>
      <c r="N35" s="109"/>
      <c r="O35" s="156"/>
      <c r="P35" s="352">
        <v>15</v>
      </c>
      <c r="Q35" s="112">
        <v>15</v>
      </c>
      <c r="R35" s="209">
        <v>14</v>
      </c>
      <c r="S35" s="209"/>
      <c r="T35" s="362"/>
      <c r="U35" s="338"/>
      <c r="V35" s="95"/>
      <c r="W35" s="79"/>
      <c r="X35" s="95"/>
      <c r="Y35" s="80"/>
      <c r="AA35" s="227"/>
    </row>
    <row r="36" spans="1:29" ht="15" customHeight="1" x14ac:dyDescent="0.2">
      <c r="A36" s="74"/>
      <c r="B36" s="486"/>
      <c r="C36" s="117"/>
      <c r="D36" s="859"/>
      <c r="E36" s="356"/>
      <c r="F36" s="349"/>
      <c r="G36" s="134"/>
      <c r="H36" s="134"/>
      <c r="I36" s="134"/>
      <c r="J36" s="113"/>
      <c r="K36" s="357"/>
      <c r="L36" s="156"/>
      <c r="M36" s="110"/>
      <c r="N36" s="110"/>
      <c r="O36" s="882"/>
      <c r="P36" s="138"/>
      <c r="Q36" s="138"/>
      <c r="R36" s="138"/>
      <c r="S36" s="138"/>
      <c r="T36" s="346"/>
      <c r="U36" s="358"/>
      <c r="V36" s="338"/>
      <c r="W36" s="79"/>
      <c r="X36" s="95"/>
      <c r="Y36" s="359"/>
      <c r="AA36" s="227"/>
    </row>
    <row r="37" spans="1:29" ht="15" customHeight="1" x14ac:dyDescent="0.2">
      <c r="A37" s="139" t="s">
        <v>624</v>
      </c>
      <c r="B37" s="493" t="s">
        <v>563</v>
      </c>
      <c r="C37" s="831"/>
      <c r="D37" s="488" t="s">
        <v>511</v>
      </c>
      <c r="E37" s="69">
        <v>106</v>
      </c>
      <c r="F37" s="351"/>
      <c r="G37" s="134"/>
      <c r="H37" s="134"/>
      <c r="I37" s="134"/>
      <c r="J37" s="134"/>
      <c r="K37" s="262"/>
      <c r="L37" s="78">
        <v>106</v>
      </c>
      <c r="M37" s="156"/>
      <c r="N37" s="78"/>
      <c r="O37" s="133"/>
      <c r="P37" s="129"/>
      <c r="Q37" s="129"/>
      <c r="R37" s="129"/>
      <c r="S37" s="129"/>
      <c r="T37" s="128"/>
      <c r="U37" s="337"/>
      <c r="V37" s="338"/>
      <c r="W37" s="79"/>
      <c r="X37" s="95"/>
      <c r="Y37" s="80"/>
    </row>
    <row r="38" spans="1:29" ht="15" customHeight="1" x14ac:dyDescent="0.2">
      <c r="A38" s="74"/>
      <c r="B38" s="493"/>
      <c r="C38" s="74"/>
      <c r="D38" s="167" t="s">
        <v>512</v>
      </c>
      <c r="E38" s="356">
        <v>96</v>
      </c>
      <c r="F38" s="349"/>
      <c r="G38" s="134"/>
      <c r="H38" s="134"/>
      <c r="I38" s="134"/>
      <c r="J38" s="113"/>
      <c r="K38" s="357"/>
      <c r="L38" s="110">
        <v>96</v>
      </c>
      <c r="M38" s="156"/>
      <c r="N38" s="110"/>
      <c r="O38" s="108"/>
      <c r="P38" s="138"/>
      <c r="Q38" s="138"/>
      <c r="R38" s="138"/>
      <c r="S38" s="138"/>
      <c r="T38" s="137"/>
      <c r="U38" s="358"/>
      <c r="V38" s="338"/>
      <c r="W38" s="79"/>
      <c r="X38" s="95"/>
      <c r="Y38" s="80"/>
    </row>
    <row r="39" spans="1:29" ht="15" customHeight="1" x14ac:dyDescent="0.2">
      <c r="A39" s="80"/>
      <c r="C39" s="117"/>
      <c r="D39" s="167" t="s">
        <v>513</v>
      </c>
      <c r="E39" s="12">
        <v>10</v>
      </c>
      <c r="F39" s="150"/>
      <c r="G39" s="95"/>
      <c r="H39" s="153"/>
      <c r="I39" s="153"/>
      <c r="J39" s="879"/>
      <c r="K39" s="156"/>
      <c r="L39" s="156">
        <v>10</v>
      </c>
      <c r="M39" s="156"/>
      <c r="N39" s="156"/>
      <c r="O39" s="156"/>
      <c r="P39" s="150"/>
      <c r="Q39" s="95"/>
      <c r="R39" s="95"/>
      <c r="S39" s="95"/>
      <c r="T39" s="80"/>
      <c r="W39" s="79"/>
      <c r="Y39" s="80"/>
    </row>
    <row r="40" spans="1:29" ht="15" customHeight="1" x14ac:dyDescent="0.2">
      <c r="A40" s="80"/>
      <c r="C40" s="866"/>
      <c r="D40" s="167"/>
      <c r="F40" s="152"/>
      <c r="G40" s="95"/>
      <c r="H40" s="153"/>
      <c r="I40" s="153"/>
      <c r="J40" s="879"/>
      <c r="K40" s="156"/>
      <c r="L40" s="156"/>
      <c r="M40" s="156"/>
      <c r="N40" s="156"/>
      <c r="O40" s="155"/>
      <c r="P40" s="95"/>
      <c r="Q40" s="95"/>
      <c r="R40" s="95"/>
      <c r="S40" s="95"/>
      <c r="T40" s="80"/>
      <c r="W40" s="79"/>
      <c r="Y40" s="80"/>
    </row>
    <row r="41" spans="1:29" ht="15" customHeight="1" x14ac:dyDescent="0.2">
      <c r="A41" s="74" t="s">
        <v>624</v>
      </c>
      <c r="B41" s="493" t="s">
        <v>563</v>
      </c>
      <c r="C41" s="831"/>
      <c r="D41" s="167" t="s">
        <v>516</v>
      </c>
      <c r="E41" s="136">
        <v>45</v>
      </c>
      <c r="F41" s="349"/>
      <c r="G41" s="134"/>
      <c r="H41" s="134"/>
      <c r="I41" s="134"/>
      <c r="J41" s="113"/>
      <c r="K41" s="357"/>
      <c r="L41" s="360">
        <v>45</v>
      </c>
      <c r="M41" s="156"/>
      <c r="N41" s="110"/>
      <c r="O41" s="108"/>
      <c r="P41" s="138"/>
      <c r="Q41" s="138"/>
      <c r="R41" s="138"/>
      <c r="S41" s="138"/>
      <c r="T41" s="346"/>
      <c r="U41" s="358"/>
      <c r="V41" s="338"/>
      <c r="W41" s="79"/>
      <c r="X41" s="95"/>
      <c r="Y41" s="359"/>
      <c r="AA41" s="227"/>
    </row>
    <row r="42" spans="1:29" ht="15" customHeight="1" x14ac:dyDescent="0.2">
      <c r="A42" s="80"/>
      <c r="C42" s="866"/>
      <c r="D42" s="167" t="s">
        <v>517</v>
      </c>
      <c r="E42" s="12">
        <v>45</v>
      </c>
      <c r="F42" s="152"/>
      <c r="G42" s="95"/>
      <c r="H42" s="153"/>
      <c r="I42" s="153"/>
      <c r="J42" s="879"/>
      <c r="K42" s="156"/>
      <c r="L42" s="156">
        <v>45</v>
      </c>
      <c r="M42" s="156"/>
      <c r="N42" s="156"/>
      <c r="O42" s="155"/>
      <c r="P42" s="95"/>
      <c r="Q42" s="95"/>
      <c r="R42" s="95"/>
      <c r="S42" s="95"/>
      <c r="T42" s="80"/>
      <c r="W42" s="79"/>
      <c r="Y42" s="80"/>
    </row>
    <row r="43" spans="1:29" ht="15" customHeight="1" x14ac:dyDescent="0.2">
      <c r="A43" s="80"/>
      <c r="C43" s="866"/>
      <c r="D43" s="167" t="s">
        <v>517</v>
      </c>
      <c r="E43" s="12">
        <v>0</v>
      </c>
      <c r="F43" s="152"/>
      <c r="G43" s="95"/>
      <c r="H43" s="153"/>
      <c r="I43" s="153"/>
      <c r="J43" s="879"/>
      <c r="K43" s="156"/>
      <c r="L43" s="156">
        <v>0</v>
      </c>
      <c r="M43" s="156"/>
      <c r="N43" s="156"/>
      <c r="O43" s="155"/>
      <c r="P43" s="95"/>
      <c r="Q43" s="95"/>
      <c r="R43" s="95"/>
      <c r="S43" s="95"/>
      <c r="T43" s="80"/>
      <c r="W43" s="79"/>
      <c r="Y43" s="80"/>
    </row>
    <row r="44" spans="1:29" ht="15" customHeight="1" x14ac:dyDescent="0.2">
      <c r="A44" s="74"/>
      <c r="C44" s="117"/>
      <c r="D44" s="167"/>
      <c r="E44" s="356"/>
      <c r="F44" s="349"/>
      <c r="G44" s="134"/>
      <c r="H44" s="134"/>
      <c r="I44" s="134"/>
      <c r="J44" s="113"/>
      <c r="K44" s="357"/>
      <c r="L44" s="110"/>
      <c r="M44" s="110"/>
      <c r="N44" s="110"/>
      <c r="O44" s="882"/>
      <c r="P44" s="138"/>
      <c r="Q44" s="138"/>
      <c r="R44" s="138"/>
      <c r="S44" s="138"/>
      <c r="T44" s="346"/>
      <c r="U44" s="358"/>
      <c r="V44" s="338"/>
      <c r="W44" s="79"/>
      <c r="X44" s="95"/>
      <c r="Y44" s="359"/>
      <c r="AA44" s="227"/>
      <c r="AC44" s="227"/>
    </row>
    <row r="45" spans="1:29" ht="15" customHeight="1" x14ac:dyDescent="0.2">
      <c r="A45" s="81"/>
      <c r="B45" s="175"/>
      <c r="C45" s="81"/>
      <c r="D45" s="847" t="s">
        <v>78</v>
      </c>
      <c r="E45" s="976">
        <f>SUM(E46:E51)</f>
        <v>72</v>
      </c>
      <c r="F45" s="177">
        <f t="shared" ref="F45:J45" si="7">SUM(F46:F51)</f>
        <v>12</v>
      </c>
      <c r="G45" s="30">
        <f t="shared" si="7"/>
        <v>23</v>
      </c>
      <c r="H45" s="30">
        <f t="shared" si="7"/>
        <v>11</v>
      </c>
      <c r="I45" s="30">
        <f t="shared" si="7"/>
        <v>0</v>
      </c>
      <c r="J45" s="30">
        <f t="shared" si="7"/>
        <v>26</v>
      </c>
      <c r="K45" s="364"/>
      <c r="L45" s="241"/>
      <c r="M45" s="114"/>
      <c r="N45" s="114"/>
      <c r="O45" s="144"/>
      <c r="P45" s="116"/>
      <c r="Q45" s="116"/>
      <c r="R45" s="116"/>
      <c r="S45" s="116"/>
      <c r="T45" s="181"/>
      <c r="U45" s="365"/>
      <c r="V45" s="355"/>
      <c r="W45" s="147"/>
      <c r="X45" s="146"/>
      <c r="Y45" s="148"/>
    </row>
    <row r="46" spans="1:29" ht="15" customHeight="1" x14ac:dyDescent="0.2">
      <c r="A46" s="74" t="s">
        <v>615</v>
      </c>
      <c r="B46" s="493" t="s">
        <v>36</v>
      </c>
      <c r="C46" s="831"/>
      <c r="D46" s="848" t="s">
        <v>168</v>
      </c>
      <c r="E46" s="264">
        <v>12</v>
      </c>
      <c r="F46" s="349">
        <v>12</v>
      </c>
      <c r="G46" s="134"/>
      <c r="H46" s="134"/>
      <c r="I46" s="134"/>
      <c r="J46" s="134"/>
      <c r="K46" s="289"/>
      <c r="L46" s="119"/>
      <c r="M46" s="119"/>
      <c r="N46" s="119"/>
      <c r="O46" s="127"/>
      <c r="P46" s="129"/>
      <c r="Q46" s="129"/>
      <c r="R46" s="129"/>
      <c r="S46" s="129"/>
      <c r="T46" s="131"/>
      <c r="U46" s="337"/>
      <c r="V46" s="338"/>
      <c r="W46" s="79"/>
      <c r="X46" s="95"/>
      <c r="Y46" s="80"/>
    </row>
    <row r="47" spans="1:29" ht="15" customHeight="1" x14ac:dyDescent="0.2">
      <c r="A47" s="74" t="s">
        <v>625</v>
      </c>
      <c r="B47" s="493" t="s">
        <v>72</v>
      </c>
      <c r="C47" s="831"/>
      <c r="D47" s="848" t="s">
        <v>67</v>
      </c>
      <c r="E47" s="264">
        <v>10</v>
      </c>
      <c r="F47" s="349"/>
      <c r="G47" s="126">
        <v>10</v>
      </c>
      <c r="H47" s="134"/>
      <c r="I47" s="134"/>
      <c r="J47" s="134"/>
      <c r="K47" s="289"/>
      <c r="L47" s="119"/>
      <c r="M47" s="119"/>
      <c r="N47" s="119"/>
      <c r="O47" s="133"/>
      <c r="P47" s="129"/>
      <c r="Q47" s="129"/>
      <c r="R47" s="129"/>
      <c r="S47" s="129"/>
      <c r="T47" s="128"/>
      <c r="U47" s="366"/>
      <c r="V47" s="338"/>
      <c r="W47" s="79"/>
      <c r="X47" s="95"/>
      <c r="Y47" s="80"/>
    </row>
    <row r="48" spans="1:29" ht="15" customHeight="1" x14ac:dyDescent="0.2">
      <c r="A48" s="74" t="s">
        <v>626</v>
      </c>
      <c r="B48" s="493" t="s">
        <v>86</v>
      </c>
      <c r="C48" s="831"/>
      <c r="D48" s="848" t="s">
        <v>87</v>
      </c>
      <c r="E48" s="264">
        <v>13</v>
      </c>
      <c r="F48" s="349"/>
      <c r="G48" s="126">
        <v>13</v>
      </c>
      <c r="H48" s="134"/>
      <c r="I48" s="134"/>
      <c r="J48" s="134"/>
      <c r="K48" s="289"/>
      <c r="L48" s="119"/>
      <c r="M48" s="119"/>
      <c r="N48" s="119"/>
      <c r="O48" s="127"/>
      <c r="P48" s="129"/>
      <c r="Q48" s="129"/>
      <c r="R48" s="129"/>
      <c r="S48" s="129"/>
      <c r="T48" s="131"/>
      <c r="U48" s="366"/>
      <c r="V48" s="338"/>
      <c r="W48" s="79"/>
      <c r="X48" s="95"/>
      <c r="Y48" s="80"/>
    </row>
    <row r="49" spans="1:25" ht="15" customHeight="1" x14ac:dyDescent="0.2">
      <c r="A49" s="74" t="s">
        <v>627</v>
      </c>
      <c r="B49" s="171" t="s">
        <v>77</v>
      </c>
      <c r="C49" s="838"/>
      <c r="D49" s="848" t="s">
        <v>68</v>
      </c>
      <c r="E49" s="264">
        <v>11</v>
      </c>
      <c r="F49" s="349"/>
      <c r="G49" s="126"/>
      <c r="H49" s="126">
        <v>11</v>
      </c>
      <c r="I49" s="134"/>
      <c r="J49" s="134"/>
      <c r="K49" s="289"/>
      <c r="L49" s="119"/>
      <c r="M49" s="119"/>
      <c r="N49" s="119"/>
      <c r="O49" s="127"/>
      <c r="P49" s="129"/>
      <c r="Q49" s="129"/>
      <c r="R49" s="129"/>
      <c r="S49" s="129"/>
      <c r="T49" s="131"/>
      <c r="U49" s="366"/>
      <c r="V49" s="338"/>
      <c r="W49" s="79"/>
      <c r="X49" s="95"/>
      <c r="Y49" s="359"/>
    </row>
    <row r="50" spans="1:25" ht="15" customHeight="1" x14ac:dyDescent="0.2">
      <c r="A50" s="74" t="s">
        <v>628</v>
      </c>
      <c r="B50" s="493" t="s">
        <v>265</v>
      </c>
      <c r="C50" s="831"/>
      <c r="D50" s="848" t="s">
        <v>355</v>
      </c>
      <c r="E50" s="264">
        <v>12</v>
      </c>
      <c r="F50" s="367"/>
      <c r="G50" s="134"/>
      <c r="H50" s="134"/>
      <c r="J50" s="126">
        <v>12</v>
      </c>
      <c r="K50" s="289"/>
      <c r="L50" s="119"/>
      <c r="M50" s="119"/>
      <c r="N50" s="119"/>
      <c r="O50" s="127"/>
      <c r="P50" s="129"/>
      <c r="Q50" s="129"/>
      <c r="R50" s="129"/>
      <c r="S50" s="129"/>
      <c r="T50" s="131"/>
      <c r="U50" s="337"/>
      <c r="V50" s="338"/>
      <c r="W50" s="79"/>
      <c r="X50" s="95"/>
      <c r="Y50" s="80"/>
    </row>
    <row r="51" spans="1:25" ht="15" customHeight="1" x14ac:dyDescent="0.2">
      <c r="A51" s="74" t="s">
        <v>629</v>
      </c>
      <c r="B51" s="493" t="s">
        <v>105</v>
      </c>
      <c r="C51" s="831"/>
      <c r="D51" s="368" t="s">
        <v>165</v>
      </c>
      <c r="E51" s="264">
        <v>14</v>
      </c>
      <c r="F51" s="349"/>
      <c r="G51" s="134"/>
      <c r="H51" s="134"/>
      <c r="J51" s="126">
        <v>14</v>
      </c>
      <c r="K51" s="289"/>
      <c r="L51" s="119"/>
      <c r="M51" s="119"/>
      <c r="N51" s="119"/>
      <c r="O51" s="127"/>
      <c r="P51" s="129"/>
      <c r="Q51" s="129"/>
      <c r="R51" s="129"/>
      <c r="S51" s="129"/>
      <c r="T51" s="131"/>
      <c r="U51" s="337"/>
      <c r="V51" s="338"/>
      <c r="W51" s="79"/>
      <c r="X51" s="95"/>
      <c r="Y51" s="80"/>
    </row>
    <row r="52" spans="1:25" ht="15" customHeight="1" x14ac:dyDescent="0.2">
      <c r="A52" s="74"/>
      <c r="B52" s="493"/>
      <c r="C52" s="74"/>
      <c r="D52" s="848"/>
      <c r="E52" s="264"/>
      <c r="F52" s="349"/>
      <c r="G52" s="134"/>
      <c r="H52" s="134"/>
      <c r="I52" s="134"/>
      <c r="J52" s="134"/>
      <c r="K52" s="289"/>
      <c r="L52" s="119"/>
      <c r="M52" s="119"/>
      <c r="N52" s="119"/>
      <c r="O52" s="133"/>
      <c r="P52" s="129"/>
      <c r="Q52" s="129"/>
      <c r="R52" s="129"/>
      <c r="S52" s="129"/>
      <c r="T52" s="128"/>
      <c r="U52" s="337"/>
      <c r="V52" s="338"/>
      <c r="W52" s="79"/>
      <c r="X52" s="95"/>
      <c r="Y52" s="80"/>
    </row>
    <row r="53" spans="1:25" ht="14.25" customHeight="1" x14ac:dyDescent="0.2">
      <c r="A53" s="81"/>
      <c r="B53" s="175"/>
      <c r="C53" s="81"/>
      <c r="D53" s="847" t="s">
        <v>190</v>
      </c>
      <c r="E53" s="115"/>
      <c r="F53" s="177"/>
      <c r="G53" s="29"/>
      <c r="H53" s="142"/>
      <c r="I53" s="142"/>
      <c r="J53" s="29"/>
      <c r="K53" s="285"/>
      <c r="L53" s="33"/>
      <c r="M53" s="33"/>
      <c r="N53" s="33"/>
      <c r="O53" s="31"/>
      <c r="P53" s="35"/>
      <c r="Q53" s="35"/>
      <c r="R53" s="35"/>
      <c r="S53" s="35"/>
      <c r="T53" s="34"/>
      <c r="U53" s="365"/>
      <c r="V53" s="355"/>
      <c r="W53" s="147"/>
      <c r="X53" s="146"/>
      <c r="Y53" s="148"/>
    </row>
    <row r="54" spans="1:25" ht="14.25" customHeight="1" x14ac:dyDescent="0.2">
      <c r="A54" s="74"/>
      <c r="B54" s="493"/>
      <c r="C54" s="74"/>
      <c r="D54" s="836"/>
      <c r="E54" s="69"/>
      <c r="F54" s="369"/>
      <c r="G54" s="75"/>
      <c r="H54" s="107"/>
      <c r="I54" s="107"/>
      <c r="J54" s="75"/>
      <c r="K54" s="262"/>
      <c r="L54" s="67"/>
      <c r="M54" s="67"/>
      <c r="N54" s="67"/>
      <c r="O54" s="94"/>
      <c r="P54" s="68"/>
      <c r="Q54" s="68"/>
      <c r="R54" s="68"/>
      <c r="S54" s="68"/>
      <c r="T54" s="68"/>
      <c r="U54" s="337"/>
      <c r="V54" s="338"/>
      <c r="W54" s="79"/>
      <c r="X54" s="95"/>
      <c r="Y54" s="80"/>
    </row>
    <row r="55" spans="1:25" ht="15" customHeight="1" x14ac:dyDescent="0.2">
      <c r="A55" s="74" t="s">
        <v>630</v>
      </c>
      <c r="B55" s="493" t="s">
        <v>506</v>
      </c>
      <c r="C55" s="831"/>
      <c r="D55" s="370" t="s">
        <v>519</v>
      </c>
      <c r="E55" s="125">
        <v>48</v>
      </c>
      <c r="F55" s="367"/>
      <c r="G55" s="76"/>
      <c r="H55" s="76"/>
      <c r="I55" s="76"/>
      <c r="J55" s="76"/>
      <c r="K55" s="371"/>
      <c r="L55" s="156"/>
      <c r="M55" s="156"/>
      <c r="N55" s="372"/>
      <c r="O55" s="883"/>
      <c r="P55" s="887">
        <v>48</v>
      </c>
      <c r="Q55" s="888"/>
      <c r="R55" s="374"/>
      <c r="S55" s="374"/>
      <c r="T55" s="131"/>
      <c r="U55" s="337"/>
      <c r="V55" s="338"/>
      <c r="W55" s="79"/>
      <c r="X55" s="95"/>
      <c r="Y55" s="80"/>
    </row>
    <row r="56" spans="1:25" ht="15" customHeight="1" x14ac:dyDescent="0.2">
      <c r="A56" s="74"/>
      <c r="B56" s="493"/>
      <c r="C56" s="74"/>
      <c r="D56" s="375" t="s">
        <v>520</v>
      </c>
      <c r="E56" s="122">
        <v>48</v>
      </c>
      <c r="F56" s="369"/>
      <c r="G56" s="134"/>
      <c r="H56" s="134"/>
      <c r="I56" s="134"/>
      <c r="J56" s="134"/>
      <c r="K56" s="376"/>
      <c r="L56" s="156"/>
      <c r="M56" s="156"/>
      <c r="N56" s="373"/>
      <c r="O56" s="884"/>
      <c r="P56" s="889">
        <v>48</v>
      </c>
      <c r="Q56" s="151"/>
      <c r="R56" s="374"/>
      <c r="S56" s="374"/>
      <c r="T56" s="121"/>
      <c r="U56" s="337"/>
      <c r="V56" s="338"/>
      <c r="W56" s="79"/>
      <c r="X56" s="95"/>
      <c r="Y56" s="80"/>
    </row>
    <row r="57" spans="1:25" ht="15" customHeight="1" x14ac:dyDescent="0.2">
      <c r="A57" s="74"/>
      <c r="C57" s="74"/>
      <c r="D57" s="375" t="s">
        <v>521</v>
      </c>
      <c r="E57" s="122">
        <v>0</v>
      </c>
      <c r="F57" s="369"/>
      <c r="G57" s="134"/>
      <c r="H57" s="134"/>
      <c r="I57" s="134"/>
      <c r="J57" s="134"/>
      <c r="K57" s="376"/>
      <c r="L57" s="156"/>
      <c r="M57" s="156"/>
      <c r="N57" s="373"/>
      <c r="O57" s="884"/>
      <c r="P57" s="889">
        <v>0</v>
      </c>
      <c r="Q57" s="151"/>
      <c r="R57" s="374"/>
      <c r="S57" s="374"/>
      <c r="T57" s="121"/>
      <c r="U57" s="337"/>
      <c r="V57" s="338"/>
      <c r="W57" s="79"/>
      <c r="X57" s="95"/>
      <c r="Y57" s="80"/>
    </row>
    <row r="58" spans="1:25" ht="15" customHeight="1" x14ac:dyDescent="0.2">
      <c r="A58" s="74"/>
      <c r="B58" s="493"/>
      <c r="C58" s="74"/>
      <c r="D58" s="375"/>
      <c r="E58" s="122"/>
      <c r="F58" s="369"/>
      <c r="G58" s="134"/>
      <c r="H58" s="134"/>
      <c r="I58" s="134"/>
      <c r="J58" s="134"/>
      <c r="K58" s="376"/>
      <c r="L58" s="373"/>
      <c r="M58" s="373"/>
      <c r="N58" s="373"/>
      <c r="O58" s="884"/>
      <c r="P58" s="374"/>
      <c r="Q58" s="374"/>
      <c r="R58" s="374"/>
      <c r="S58" s="374"/>
      <c r="T58" s="121"/>
      <c r="U58" s="337"/>
      <c r="V58" s="338"/>
      <c r="W58" s="79"/>
      <c r="X58" s="95"/>
      <c r="Y58" s="80"/>
    </row>
    <row r="59" spans="1:25" ht="15" customHeight="1" x14ac:dyDescent="0.2">
      <c r="A59" s="74" t="s">
        <v>631</v>
      </c>
      <c r="B59" s="493"/>
      <c r="C59" s="831"/>
      <c r="D59" s="377" t="s">
        <v>372</v>
      </c>
      <c r="E59" s="290">
        <v>35</v>
      </c>
      <c r="F59" s="367"/>
      <c r="G59" s="134"/>
      <c r="H59" s="134"/>
      <c r="I59" s="134"/>
      <c r="J59" s="187"/>
      <c r="K59" s="120"/>
      <c r="L59" s="119"/>
      <c r="M59" s="119"/>
      <c r="N59" s="119"/>
      <c r="O59" s="127"/>
      <c r="P59" s="129">
        <v>10</v>
      </c>
      <c r="Q59" s="129">
        <v>10</v>
      </c>
      <c r="R59" s="129">
        <v>15</v>
      </c>
      <c r="S59" s="129"/>
      <c r="T59" s="131"/>
      <c r="U59" s="337"/>
      <c r="V59" s="338"/>
      <c r="W59" s="79"/>
      <c r="X59" s="95"/>
      <c r="Y59" s="80"/>
    </row>
    <row r="60" spans="1:25" ht="15" customHeight="1" x14ac:dyDescent="0.2">
      <c r="A60" s="139"/>
      <c r="B60" s="493"/>
      <c r="C60" s="74"/>
      <c r="D60" s="378"/>
      <c r="E60" s="122"/>
      <c r="F60" s="369"/>
      <c r="G60" s="134"/>
      <c r="H60" s="134"/>
      <c r="I60" s="134"/>
      <c r="J60" s="880"/>
      <c r="K60" s="120"/>
      <c r="L60" s="119"/>
      <c r="M60" s="119"/>
      <c r="N60" s="119"/>
      <c r="O60" s="133"/>
      <c r="P60" s="129"/>
      <c r="Q60" s="129"/>
      <c r="R60" s="129"/>
      <c r="S60" s="129"/>
      <c r="T60" s="128"/>
      <c r="U60" s="379"/>
      <c r="V60" s="380"/>
      <c r="W60" s="141"/>
      <c r="X60" s="301"/>
      <c r="Y60" s="157"/>
    </row>
    <row r="61" spans="1:25" ht="15" customHeight="1" x14ac:dyDescent="0.2">
      <c r="A61" s="81"/>
      <c r="B61" s="175"/>
      <c r="C61" s="81"/>
      <c r="D61" s="847" t="s">
        <v>29</v>
      </c>
      <c r="E61" s="115">
        <f>SUM(F61:Y61)</f>
        <v>43</v>
      </c>
      <c r="F61" s="177">
        <v>13</v>
      </c>
      <c r="G61" s="30">
        <v>10</v>
      </c>
      <c r="H61" s="30">
        <v>3</v>
      </c>
      <c r="I61" s="30">
        <v>7</v>
      </c>
      <c r="J61" s="30">
        <v>10</v>
      </c>
      <c r="K61" s="364"/>
      <c r="L61" s="114"/>
      <c r="M61" s="114"/>
      <c r="N61" s="114"/>
      <c r="O61" s="144"/>
      <c r="P61" s="116"/>
      <c r="Q61" s="116"/>
      <c r="R61" s="116"/>
      <c r="S61" s="116"/>
      <c r="T61" s="181"/>
      <c r="U61" s="365"/>
      <c r="V61" s="355"/>
      <c r="W61" s="147"/>
      <c r="X61" s="146"/>
      <c r="Y61" s="148"/>
    </row>
    <row r="62" spans="1:25" s="388" customFormat="1" ht="15" customHeight="1" x14ac:dyDescent="0.2">
      <c r="A62" s="381"/>
      <c r="B62" s="842"/>
      <c r="C62" s="381"/>
      <c r="D62" s="836" t="s">
        <v>564</v>
      </c>
      <c r="E62" s="125">
        <v>57</v>
      </c>
      <c r="F62" s="367"/>
      <c r="G62" s="76"/>
      <c r="H62" s="77"/>
      <c r="I62" s="76"/>
      <c r="J62" s="76"/>
      <c r="K62" s="382">
        <v>9</v>
      </c>
      <c r="L62" s="372">
        <v>8</v>
      </c>
      <c r="M62" s="78">
        <v>8</v>
      </c>
      <c r="N62" s="78">
        <v>8</v>
      </c>
      <c r="O62" s="977">
        <v>8</v>
      </c>
      <c r="P62" s="978">
        <v>8</v>
      </c>
      <c r="Q62" s="978">
        <v>8</v>
      </c>
      <c r="R62" s="384"/>
      <c r="S62" s="384"/>
      <c r="T62" s="383"/>
      <c r="U62" s="337"/>
      <c r="V62" s="338"/>
      <c r="W62" s="385"/>
      <c r="X62" s="386"/>
      <c r="Y62" s="387"/>
    </row>
    <row r="63" spans="1:25" s="388" customFormat="1" ht="15" customHeight="1" x14ac:dyDescent="0.2">
      <c r="A63" s="381"/>
      <c r="B63" s="842"/>
      <c r="C63" s="381"/>
      <c r="D63" s="834" t="s">
        <v>167</v>
      </c>
      <c r="E63" s="389">
        <v>5</v>
      </c>
      <c r="F63" s="367"/>
      <c r="G63" s="390"/>
      <c r="H63" s="77"/>
      <c r="I63" s="390"/>
      <c r="J63" s="390"/>
      <c r="K63" s="392">
        <v>1</v>
      </c>
      <c r="L63" s="391">
        <v>1</v>
      </c>
      <c r="M63" s="391">
        <v>1</v>
      </c>
      <c r="N63" s="796">
        <v>1</v>
      </c>
      <c r="O63" s="1003">
        <v>1</v>
      </c>
      <c r="P63" s="384"/>
      <c r="Q63" s="384"/>
      <c r="R63" s="384"/>
      <c r="S63" s="384"/>
      <c r="T63" s="393"/>
      <c r="U63" s="366"/>
      <c r="V63" s="338"/>
      <c r="W63" s="385"/>
      <c r="X63" s="386"/>
      <c r="Y63" s="387"/>
    </row>
    <row r="64" spans="1:25" s="388" customFormat="1" ht="15" customHeight="1" x14ac:dyDescent="0.2">
      <c r="A64" s="394"/>
      <c r="B64" s="843"/>
      <c r="C64" s="394"/>
      <c r="D64" s="849" t="s">
        <v>166</v>
      </c>
      <c r="E64" s="277">
        <f>SUM(M64:W64)</f>
        <v>36</v>
      </c>
      <c r="F64" s="395"/>
      <c r="G64" s="396"/>
      <c r="H64" s="396"/>
      <c r="I64" s="396"/>
      <c r="J64" s="396"/>
      <c r="K64" s="397"/>
      <c r="L64" s="275"/>
      <c r="M64" s="275"/>
      <c r="N64" s="275"/>
      <c r="O64" s="885"/>
      <c r="P64" s="399"/>
      <c r="Q64" s="399"/>
      <c r="R64" s="399">
        <v>6</v>
      </c>
      <c r="S64" s="399">
        <v>6</v>
      </c>
      <c r="T64" s="398">
        <v>6</v>
      </c>
      <c r="U64" s="400">
        <v>6</v>
      </c>
      <c r="V64" s="401">
        <v>6</v>
      </c>
      <c r="W64" s="402">
        <v>6</v>
      </c>
      <c r="X64" s="403"/>
      <c r="Y64" s="404"/>
    </row>
    <row r="65" spans="1:25" ht="15" customHeight="1" x14ac:dyDescent="0.2">
      <c r="B65" s="9"/>
      <c r="C65" s="9"/>
      <c r="D65" s="9"/>
      <c r="I65" s="405"/>
      <c r="O65" s="405"/>
    </row>
    <row r="66" spans="1:25" ht="15" customHeight="1" x14ac:dyDescent="0.2">
      <c r="A66" s="81"/>
      <c r="B66" s="175"/>
      <c r="C66" s="81"/>
      <c r="D66" s="406" t="s">
        <v>337</v>
      </c>
      <c r="E66" s="407"/>
      <c r="F66" s="142"/>
      <c r="G66" s="142"/>
      <c r="H66" s="142"/>
      <c r="I66" s="142"/>
      <c r="J66" s="142"/>
      <c r="K66" s="364"/>
      <c r="L66" s="114"/>
      <c r="M66" s="114"/>
      <c r="N66" s="114"/>
      <c r="O66" s="144"/>
      <c r="P66" s="116"/>
      <c r="Q66" s="116"/>
      <c r="R66" s="116"/>
      <c r="S66" s="116"/>
      <c r="T66" s="181"/>
      <c r="U66" s="146"/>
      <c r="V66" s="146"/>
      <c r="W66" s="147"/>
      <c r="X66" s="146"/>
      <c r="Y66" s="148"/>
    </row>
    <row r="67" spans="1:25" ht="15" customHeight="1" x14ac:dyDescent="0.2">
      <c r="A67" s="74"/>
      <c r="B67" s="493"/>
      <c r="C67" s="74"/>
      <c r="D67" s="251"/>
      <c r="E67" s="290"/>
      <c r="F67" s="107"/>
      <c r="G67" s="107"/>
      <c r="H67" s="107"/>
      <c r="I67" s="107"/>
      <c r="J67" s="107"/>
      <c r="K67" s="289"/>
      <c r="L67" s="120"/>
      <c r="M67" s="120"/>
      <c r="N67" s="120"/>
      <c r="O67" s="127"/>
      <c r="P67" s="121"/>
      <c r="Q67" s="121"/>
      <c r="R67" s="121"/>
      <c r="S67" s="121"/>
      <c r="T67" s="131"/>
      <c r="U67" s="95"/>
      <c r="V67" s="95"/>
      <c r="W67" s="79"/>
      <c r="X67" s="95"/>
      <c r="Y67" s="359"/>
    </row>
    <row r="68" spans="1:25" ht="15" customHeight="1" x14ac:dyDescent="0.2">
      <c r="A68" s="139" t="s">
        <v>632</v>
      </c>
      <c r="B68" s="12" t="s">
        <v>523</v>
      </c>
      <c r="C68" s="820"/>
      <c r="D68" s="251" t="s">
        <v>394</v>
      </c>
      <c r="E68" s="252">
        <v>100</v>
      </c>
      <c r="F68" s="107"/>
      <c r="G68" s="107"/>
      <c r="H68" s="107"/>
      <c r="I68" s="107"/>
      <c r="J68" s="405"/>
      <c r="K68" s="413"/>
      <c r="L68" s="67">
        <f>SUM(L69:L70)</f>
        <v>24</v>
      </c>
      <c r="M68" s="67">
        <f>SUM(M69:M70)</f>
        <v>50</v>
      </c>
      <c r="N68" s="67">
        <f>SUM(N69:N70)</f>
        <v>26</v>
      </c>
      <c r="O68" s="94"/>
      <c r="P68" s="68"/>
      <c r="Q68" s="68"/>
      <c r="R68" s="68"/>
      <c r="S68" s="68"/>
      <c r="T68" s="70"/>
      <c r="U68" s="214"/>
      <c r="V68" s="214"/>
      <c r="W68" s="409"/>
      <c r="X68" s="214"/>
      <c r="Y68" s="293"/>
    </row>
    <row r="69" spans="1:25" ht="15" customHeight="1" x14ac:dyDescent="0.2">
      <c r="A69" s="139"/>
      <c r="B69" s="493"/>
      <c r="C69" s="74"/>
      <c r="D69" s="224" t="s">
        <v>172</v>
      </c>
      <c r="E69" s="255">
        <f>SUM(E68-E70)</f>
        <v>70</v>
      </c>
      <c r="F69" s="107"/>
      <c r="G69" s="107"/>
      <c r="H69" s="107"/>
      <c r="I69" s="107"/>
      <c r="J69" s="405"/>
      <c r="K69" s="414"/>
      <c r="L69" s="120">
        <v>17</v>
      </c>
      <c r="M69" s="120">
        <v>35</v>
      </c>
      <c r="N69" s="120">
        <v>18</v>
      </c>
      <c r="O69" s="133"/>
      <c r="P69" s="68"/>
      <c r="Q69" s="68"/>
      <c r="R69" s="68"/>
      <c r="S69" s="68"/>
      <c r="T69" s="70"/>
      <c r="U69" s="214"/>
      <c r="V69" s="214"/>
      <c r="W69" s="409"/>
      <c r="X69" s="214"/>
      <c r="Y69" s="293"/>
    </row>
    <row r="70" spans="1:25" ht="15" customHeight="1" x14ac:dyDescent="0.2">
      <c r="A70" s="139"/>
      <c r="B70" s="493"/>
      <c r="C70" s="74"/>
      <c r="D70" s="224" t="s">
        <v>171</v>
      </c>
      <c r="E70" s="255">
        <f>SUM(E68*0.3)</f>
        <v>30</v>
      </c>
      <c r="F70" s="107"/>
      <c r="G70" s="107"/>
      <c r="H70" s="107"/>
      <c r="I70" s="107"/>
      <c r="J70" s="405"/>
      <c r="K70" s="414"/>
      <c r="L70" s="120">
        <v>7</v>
      </c>
      <c r="M70" s="120">
        <v>15</v>
      </c>
      <c r="N70" s="120">
        <v>8</v>
      </c>
      <c r="O70" s="127"/>
      <c r="P70" s="68"/>
      <c r="Q70" s="68"/>
      <c r="R70" s="68"/>
      <c r="S70" s="68"/>
      <c r="T70" s="70"/>
      <c r="U70" s="214"/>
      <c r="V70" s="214"/>
      <c r="W70" s="409"/>
      <c r="X70" s="214"/>
      <c r="Y70" s="293"/>
    </row>
    <row r="71" spans="1:25" ht="15" customHeight="1" x14ac:dyDescent="0.2">
      <c r="A71" s="74"/>
      <c r="B71" s="493"/>
      <c r="C71" s="74"/>
      <c r="D71" s="251"/>
      <c r="E71" s="290"/>
      <c r="F71" s="107"/>
      <c r="G71" s="107"/>
      <c r="H71" s="107"/>
      <c r="I71" s="107"/>
      <c r="J71" s="107"/>
      <c r="K71" s="289"/>
      <c r="L71" s="120"/>
      <c r="M71" s="120"/>
      <c r="N71" s="120"/>
      <c r="O71" s="127"/>
      <c r="P71" s="121"/>
      <c r="Q71" s="121"/>
      <c r="R71" s="121"/>
      <c r="S71" s="121"/>
      <c r="T71" s="131"/>
      <c r="U71" s="95"/>
      <c r="V71" s="95"/>
      <c r="W71" s="79"/>
      <c r="X71" s="95"/>
      <c r="Y71" s="359"/>
    </row>
    <row r="72" spans="1:25" ht="15" customHeight="1" x14ac:dyDescent="0.2">
      <c r="A72" s="139" t="s">
        <v>632</v>
      </c>
      <c r="B72" s="493" t="s">
        <v>524</v>
      </c>
      <c r="C72" s="820"/>
      <c r="D72" s="251" t="s">
        <v>393</v>
      </c>
      <c r="E72" s="252">
        <v>120</v>
      </c>
      <c r="F72" s="107"/>
      <c r="G72" s="107"/>
      <c r="H72" s="107"/>
      <c r="I72" s="107"/>
      <c r="J72" s="878"/>
      <c r="K72" s="199"/>
      <c r="L72" s="156"/>
      <c r="M72" s="67">
        <v>20</v>
      </c>
      <c r="N72" s="67">
        <v>50</v>
      </c>
      <c r="O72" s="66">
        <v>50</v>
      </c>
      <c r="P72" s="68"/>
      <c r="Q72" s="68"/>
      <c r="R72" s="68"/>
      <c r="S72" s="68"/>
      <c r="T72" s="70"/>
      <c r="U72" s="214"/>
      <c r="V72" s="214"/>
      <c r="W72" s="409"/>
      <c r="X72" s="214"/>
      <c r="Y72" s="293"/>
    </row>
    <row r="73" spans="1:25" ht="15" customHeight="1" x14ac:dyDescent="0.2">
      <c r="A73" s="139"/>
      <c r="B73" s="493"/>
      <c r="C73" s="74"/>
      <c r="D73" s="224" t="s">
        <v>172</v>
      </c>
      <c r="E73" s="255">
        <f>SUM(E72-E74)</f>
        <v>84</v>
      </c>
      <c r="F73" s="107"/>
      <c r="G73" s="107"/>
      <c r="H73" s="107"/>
      <c r="I73" s="107"/>
      <c r="J73" s="878"/>
      <c r="K73" s="199"/>
      <c r="L73" s="156"/>
      <c r="M73" s="120">
        <v>8</v>
      </c>
      <c r="N73" s="120">
        <v>38</v>
      </c>
      <c r="O73" s="127">
        <v>38</v>
      </c>
      <c r="P73" s="68"/>
      <c r="Q73" s="68"/>
      <c r="R73" s="68"/>
      <c r="S73" s="68"/>
      <c r="T73" s="70"/>
      <c r="U73" s="214"/>
      <c r="V73" s="214"/>
      <c r="W73" s="409"/>
      <c r="X73" s="214"/>
      <c r="Y73" s="293"/>
    </row>
    <row r="74" spans="1:25" ht="15" customHeight="1" x14ac:dyDescent="0.2">
      <c r="A74" s="139"/>
      <c r="B74" s="493"/>
      <c r="C74" s="74"/>
      <c r="D74" s="224" t="s">
        <v>171</v>
      </c>
      <c r="E74" s="255">
        <f>SUM(E72*0.3)</f>
        <v>36</v>
      </c>
      <c r="F74" s="107"/>
      <c r="G74" s="107"/>
      <c r="H74" s="107"/>
      <c r="I74" s="107"/>
      <c r="J74" s="878"/>
      <c r="K74" s="199"/>
      <c r="L74" s="156"/>
      <c r="M74" s="120">
        <v>12</v>
      </c>
      <c r="N74" s="120">
        <v>12</v>
      </c>
      <c r="O74" s="127">
        <v>12</v>
      </c>
      <c r="P74" s="68"/>
      <c r="Q74" s="68"/>
      <c r="R74" s="68"/>
      <c r="S74" s="68"/>
      <c r="T74" s="70"/>
      <c r="U74" s="214"/>
      <c r="V74" s="214"/>
      <c r="W74" s="409"/>
      <c r="X74" s="214"/>
      <c r="Y74" s="293"/>
    </row>
    <row r="75" spans="1:25" ht="15" customHeight="1" x14ac:dyDescent="0.2">
      <c r="A75" s="74"/>
      <c r="B75" s="493"/>
      <c r="C75" s="74"/>
      <c r="D75" s="224"/>
      <c r="E75" s="257"/>
      <c r="F75" s="107"/>
      <c r="G75" s="107"/>
      <c r="H75" s="107"/>
      <c r="I75" s="107"/>
      <c r="J75" s="405"/>
      <c r="K75" s="414"/>
      <c r="L75" s="120"/>
      <c r="M75" s="120"/>
      <c r="N75" s="120"/>
      <c r="O75" s="120"/>
      <c r="P75" s="125"/>
      <c r="Q75" s="68"/>
      <c r="R75" s="68"/>
      <c r="S75" s="68"/>
      <c r="T75" s="198"/>
      <c r="U75" s="214"/>
      <c r="V75" s="214"/>
      <c r="W75" s="409"/>
      <c r="X75" s="214"/>
      <c r="Y75" s="867"/>
    </row>
    <row r="76" spans="1:25" ht="15" customHeight="1" x14ac:dyDescent="0.2">
      <c r="A76" s="74" t="s">
        <v>633</v>
      </c>
      <c r="B76" s="493" t="s">
        <v>132</v>
      </c>
      <c r="C76" s="820"/>
      <c r="D76" s="251" t="s">
        <v>522</v>
      </c>
      <c r="E76" s="290">
        <v>250</v>
      </c>
      <c r="F76" s="107"/>
      <c r="G76" s="107"/>
      <c r="H76" s="107"/>
      <c r="I76" s="107"/>
      <c r="J76" s="405"/>
      <c r="K76" s="408"/>
      <c r="L76" s="67"/>
      <c r="M76" s="156"/>
      <c r="N76" s="67">
        <v>50</v>
      </c>
      <c r="O76" s="67">
        <v>50</v>
      </c>
      <c r="P76" s="125">
        <v>50</v>
      </c>
      <c r="Q76" s="210">
        <f>SUM(Q77:Q78)</f>
        <v>50</v>
      </c>
      <c r="R76" s="75">
        <v>50</v>
      </c>
      <c r="S76" s="68"/>
      <c r="T76" s="70"/>
      <c r="U76" s="214"/>
      <c r="V76" s="214"/>
      <c r="W76" s="409"/>
      <c r="X76" s="214"/>
      <c r="Y76" s="293"/>
    </row>
    <row r="77" spans="1:25" ht="15" customHeight="1" x14ac:dyDescent="0.2">
      <c r="A77" s="74"/>
      <c r="B77" s="493"/>
      <c r="C77" s="74"/>
      <c r="D77" s="224" t="s">
        <v>169</v>
      </c>
      <c r="E77" s="294">
        <f>SUM(E76-E78)</f>
        <v>175</v>
      </c>
      <c r="F77" s="107"/>
      <c r="G77" s="107"/>
      <c r="H77" s="107"/>
      <c r="I77" s="107"/>
      <c r="J77" s="405"/>
      <c r="K77" s="408"/>
      <c r="L77" s="109"/>
      <c r="M77" s="156"/>
      <c r="N77" s="109">
        <f t="shared" ref="N77:P77" si="8">SUM(N76-N78)</f>
        <v>35</v>
      </c>
      <c r="O77" s="109">
        <f t="shared" si="8"/>
        <v>35</v>
      </c>
      <c r="P77" s="410">
        <f t="shared" si="8"/>
        <v>35</v>
      </c>
      <c r="Q77" s="112">
        <v>35</v>
      </c>
      <c r="R77" s="112">
        <f>SUM(R76-R78)</f>
        <v>35</v>
      </c>
      <c r="S77" s="209"/>
      <c r="T77" s="137"/>
      <c r="U77" s="221"/>
      <c r="V77" s="221"/>
      <c r="W77" s="222"/>
      <c r="X77" s="221"/>
      <c r="Y77" s="223"/>
    </row>
    <row r="78" spans="1:25" ht="15" customHeight="1" x14ac:dyDescent="0.2">
      <c r="A78" s="74"/>
      <c r="B78" s="493"/>
      <c r="C78" s="74"/>
      <c r="D78" s="224" t="s">
        <v>170</v>
      </c>
      <c r="E78" s="294">
        <f>SUM(E76)*0.3</f>
        <v>75</v>
      </c>
      <c r="F78" s="112"/>
      <c r="G78" s="112"/>
      <c r="H78" s="112"/>
      <c r="I78" s="112"/>
      <c r="J78" s="405"/>
      <c r="K78" s="408"/>
      <c r="L78" s="109"/>
      <c r="M78" s="156"/>
      <c r="N78" s="109">
        <f t="shared" ref="N78" si="9">SUM(N76)*0.3</f>
        <v>15</v>
      </c>
      <c r="O78" s="109">
        <f t="shared" ref="O78:P78" si="10">SUM(O76*0.3)</f>
        <v>15</v>
      </c>
      <c r="P78" s="356">
        <f t="shared" si="10"/>
        <v>15</v>
      </c>
      <c r="Q78" s="209">
        <v>15</v>
      </c>
      <c r="R78" s="112">
        <f>SUM(R76)*0.3</f>
        <v>15</v>
      </c>
      <c r="S78" s="209"/>
      <c r="T78" s="137"/>
      <c r="U78" s="411"/>
      <c r="V78" s="411"/>
      <c r="W78" s="412"/>
      <c r="X78" s="411"/>
      <c r="Y78" s="362"/>
    </row>
    <row r="79" spans="1:25" ht="15" customHeight="1" x14ac:dyDescent="0.2">
      <c r="A79" s="174"/>
      <c r="B79" s="868"/>
      <c r="C79" s="174"/>
      <c r="D79" s="869"/>
      <c r="E79" s="295"/>
      <c r="F79" s="297"/>
      <c r="G79" s="297"/>
      <c r="H79" s="297"/>
      <c r="I79" s="297"/>
      <c r="J79" s="297"/>
      <c r="K79" s="870"/>
      <c r="L79" s="234"/>
      <c r="M79" s="234"/>
      <c r="N79" s="234"/>
      <c r="O79" s="886"/>
      <c r="P79" s="296"/>
      <c r="Q79" s="296"/>
      <c r="R79" s="296"/>
      <c r="S79" s="296"/>
      <c r="T79" s="235"/>
      <c r="U79" s="871"/>
      <c r="V79" s="871"/>
      <c r="W79" s="872"/>
      <c r="X79" s="871"/>
      <c r="Y79" s="873"/>
    </row>
    <row r="81" spans="1:25" s="95" customFormat="1" ht="15" customHeight="1" x14ac:dyDescent="0.2">
      <c r="A81" s="300"/>
      <c r="B81" s="300"/>
      <c r="C81" s="300"/>
      <c r="D81" s="300"/>
      <c r="E81" s="416"/>
      <c r="F81" s="415"/>
      <c r="G81" s="415"/>
      <c r="H81" s="415"/>
      <c r="I81" s="415"/>
      <c r="J81" s="415"/>
      <c r="K81" s="415"/>
      <c r="L81" s="415"/>
      <c r="M81" s="416"/>
      <c r="N81" s="416"/>
      <c r="O81" s="416"/>
      <c r="P81" s="416"/>
      <c r="Q81" s="416"/>
      <c r="R81" s="416"/>
      <c r="S81" s="416"/>
      <c r="T81" s="416"/>
      <c r="U81" s="874"/>
      <c r="V81" s="874"/>
      <c r="W81" s="874"/>
      <c r="X81" s="874"/>
      <c r="Y81" s="874"/>
    </row>
    <row r="82" spans="1:25" ht="15" customHeight="1" x14ac:dyDescent="0.2">
      <c r="D82" s="865"/>
      <c r="K82" s="95"/>
      <c r="L82" s="107"/>
      <c r="M82" s="107"/>
      <c r="N82" s="107"/>
    </row>
    <row r="83" spans="1:25" ht="15" customHeight="1" x14ac:dyDescent="0.2">
      <c r="D83"/>
    </row>
    <row r="84" spans="1:25" ht="15" customHeight="1" x14ac:dyDescent="0.25">
      <c r="D84" s="875"/>
    </row>
  </sheetData>
  <mergeCells count="1">
    <mergeCell ref="K1:O1"/>
  </mergeCells>
  <phoneticPr fontId="1" type="noConversion"/>
  <pageMargins left="0.75" right="0.75" top="1" bottom="1" header="0.5" footer="0.5"/>
  <pageSetup paperSize="8" scale="69" fitToHeight="2" orientation="landscape" r:id="rId1"/>
  <headerFooter alignWithMargins="0"/>
  <ignoredErrors>
    <ignoredError sqref="G2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5"/>
  <sheetViews>
    <sheetView zoomScale="90" zoomScaleNormal="90" workbookViewId="0">
      <pane xSplit="5" ySplit="2" topLeftCell="L3" activePane="bottomRight" state="frozen"/>
      <selection pane="topRight" activeCell="E1" sqref="E1"/>
      <selection pane="bottomLeft" activeCell="A3" sqref="A3"/>
      <selection pane="bottomRight" activeCell="Z1" sqref="Z1:AA1048576"/>
    </sheetView>
  </sheetViews>
  <sheetFormatPr defaultColWidth="9.140625" defaultRowHeight="12" x14ac:dyDescent="0.2"/>
  <cols>
    <col min="1" max="1" width="9.140625" style="12"/>
    <col min="2" max="2" width="15.7109375" style="12" bestFit="1" customWidth="1"/>
    <col min="3" max="3" width="2.7109375" style="12" customWidth="1"/>
    <col min="4" max="4" width="45.85546875" style="12" customWidth="1"/>
    <col min="5" max="5" width="8.140625" style="129" customWidth="1"/>
    <col min="6" max="8" width="9.140625" style="129"/>
    <col min="9" max="9" width="9.140625" style="548"/>
    <col min="10" max="20" width="9.140625" style="129"/>
    <col min="21" max="16384" width="9.140625" style="12"/>
  </cols>
  <sheetData>
    <row r="1" spans="1:25" ht="30" customHeight="1" x14ac:dyDescent="0.2">
      <c r="A1" s="301"/>
      <c r="B1" s="301"/>
      <c r="C1" s="301"/>
      <c r="D1" s="417"/>
      <c r="E1" s="296"/>
      <c r="F1" s="419"/>
      <c r="G1" s="420" t="s">
        <v>177</v>
      </c>
      <c r="I1" s="421"/>
      <c r="J1" s="303"/>
      <c r="K1" s="1018" t="s">
        <v>544</v>
      </c>
      <c r="L1" s="1018"/>
      <c r="M1" s="1018"/>
      <c r="N1" s="1018"/>
      <c r="O1" s="1018"/>
      <c r="P1" s="418"/>
      <c r="Q1" s="418"/>
      <c r="R1" s="418"/>
      <c r="S1" s="418"/>
      <c r="T1" s="418"/>
    </row>
    <row r="2" spans="1:25" ht="15" customHeight="1" x14ac:dyDescent="0.2">
      <c r="A2" s="13" t="s">
        <v>58</v>
      </c>
      <c r="B2" s="13" t="s">
        <v>6</v>
      </c>
      <c r="C2" s="13"/>
      <c r="D2" s="13" t="s">
        <v>180</v>
      </c>
      <c r="E2" s="422" t="s">
        <v>7</v>
      </c>
      <c r="F2" s="15" t="s">
        <v>8</v>
      </c>
      <c r="G2" s="15" t="s">
        <v>9</v>
      </c>
      <c r="H2" s="16" t="s">
        <v>10</v>
      </c>
      <c r="I2" s="16" t="s">
        <v>11</v>
      </c>
      <c r="J2" s="916" t="s">
        <v>12</v>
      </c>
      <c r="K2" s="18" t="s">
        <v>13</v>
      </c>
      <c r="L2" s="19" t="s">
        <v>14</v>
      </c>
      <c r="M2" s="19" t="s">
        <v>15</v>
      </c>
      <c r="N2" s="19" t="s">
        <v>16</v>
      </c>
      <c r="O2" s="17" t="s">
        <v>17</v>
      </c>
      <c r="P2" s="21" t="s">
        <v>18</v>
      </c>
      <c r="Q2" s="21" t="s">
        <v>19</v>
      </c>
      <c r="R2" s="21" t="s">
        <v>20</v>
      </c>
      <c r="S2" s="21" t="s">
        <v>21</v>
      </c>
      <c r="T2" s="20" t="s">
        <v>22</v>
      </c>
      <c r="U2" s="22" t="s">
        <v>112</v>
      </c>
      <c r="V2" s="21" t="s">
        <v>113</v>
      </c>
      <c r="W2" s="23" t="s">
        <v>114</v>
      </c>
      <c r="X2" s="21" t="s">
        <v>115</v>
      </c>
      <c r="Y2" s="20" t="s">
        <v>116</v>
      </c>
    </row>
    <row r="3" spans="1:25" ht="15" customHeight="1" x14ac:dyDescent="0.2">
      <c r="A3" s="24"/>
      <c r="B3" s="827"/>
      <c r="C3" s="25"/>
      <c r="D3" s="251"/>
      <c r="E3" s="290"/>
      <c r="F3" s="335"/>
      <c r="G3" s="335"/>
      <c r="H3" s="75"/>
      <c r="I3" s="58"/>
      <c r="J3" s="807"/>
      <c r="K3" s="423"/>
      <c r="L3" s="67"/>
      <c r="M3" s="67"/>
      <c r="N3" s="67"/>
      <c r="O3" s="94"/>
      <c r="P3" s="68"/>
      <c r="Q3" s="68"/>
      <c r="R3" s="68"/>
      <c r="S3" s="68"/>
      <c r="T3" s="34"/>
      <c r="U3" s="125"/>
      <c r="V3" s="68"/>
      <c r="W3" s="123"/>
      <c r="X3" s="68"/>
      <c r="Y3" s="70"/>
    </row>
    <row r="4" spans="1:25" ht="15" customHeight="1" x14ac:dyDescent="0.2">
      <c r="A4" s="74"/>
      <c r="B4" s="827"/>
      <c r="C4" s="24"/>
      <c r="D4" s="424" t="s">
        <v>220</v>
      </c>
      <c r="E4" s="290"/>
      <c r="F4" s="334"/>
      <c r="G4" s="334"/>
      <c r="H4" s="58"/>
      <c r="I4" s="58"/>
      <c r="J4" s="98"/>
      <c r="K4" s="423"/>
      <c r="L4" s="67"/>
      <c r="M4" s="67"/>
      <c r="N4" s="67"/>
      <c r="O4" s="66"/>
      <c r="P4" s="68"/>
      <c r="Q4" s="68"/>
      <c r="R4" s="68"/>
      <c r="S4" s="68"/>
      <c r="T4" s="70"/>
      <c r="U4" s="152"/>
      <c r="V4" s="95"/>
      <c r="W4" s="79"/>
      <c r="X4" s="95"/>
      <c r="Y4" s="80"/>
    </row>
    <row r="5" spans="1:25" ht="15" customHeight="1" x14ac:dyDescent="0.2">
      <c r="A5" s="37"/>
      <c r="B5" s="493"/>
      <c r="C5" s="74"/>
      <c r="D5" s="821" t="s">
        <v>124</v>
      </c>
      <c r="E5" s="426">
        <f t="shared" ref="E5:W5" si="0">SUM(E11+E99)</f>
        <v>1870</v>
      </c>
      <c r="F5" s="462">
        <f t="shared" si="0"/>
        <v>49</v>
      </c>
      <c r="G5" s="460">
        <f t="shared" si="0"/>
        <v>101</v>
      </c>
      <c r="H5" s="460">
        <f t="shared" si="0"/>
        <v>181</v>
      </c>
      <c r="I5" s="460">
        <f t="shared" si="0"/>
        <v>152</v>
      </c>
      <c r="J5" s="963">
        <f t="shared" si="0"/>
        <v>162</v>
      </c>
      <c r="K5" s="464">
        <f t="shared" si="0"/>
        <v>152</v>
      </c>
      <c r="L5" s="428">
        <f t="shared" si="0"/>
        <v>214</v>
      </c>
      <c r="M5" s="428">
        <f t="shared" si="0"/>
        <v>271</v>
      </c>
      <c r="N5" s="428">
        <f t="shared" si="0"/>
        <v>170</v>
      </c>
      <c r="O5" s="463">
        <f t="shared" si="0"/>
        <v>91</v>
      </c>
      <c r="P5" s="465">
        <f t="shared" si="0"/>
        <v>56</v>
      </c>
      <c r="Q5" s="50">
        <f t="shared" si="0"/>
        <v>21</v>
      </c>
      <c r="R5" s="50">
        <f t="shared" si="0"/>
        <v>50</v>
      </c>
      <c r="S5" s="50">
        <f t="shared" si="0"/>
        <v>70</v>
      </c>
      <c r="T5" s="51">
        <f t="shared" si="0"/>
        <v>70</v>
      </c>
      <c r="U5" s="465">
        <f t="shared" si="0"/>
        <v>20</v>
      </c>
      <c r="V5" s="50">
        <f t="shared" si="0"/>
        <v>20</v>
      </c>
      <c r="W5" s="51">
        <f t="shared" si="0"/>
        <v>20</v>
      </c>
      <c r="X5" s="430"/>
      <c r="Y5" s="432"/>
    </row>
    <row r="6" spans="1:25" ht="15" customHeight="1" x14ac:dyDescent="0.2">
      <c r="A6" s="74"/>
      <c r="B6" s="493"/>
      <c r="C6" s="74"/>
      <c r="D6" s="821" t="s">
        <v>125</v>
      </c>
      <c r="E6" s="426">
        <f t="shared" ref="E6:W6" si="1">SUM(E12+E100)</f>
        <v>618</v>
      </c>
      <c r="F6" s="427">
        <f t="shared" si="1"/>
        <v>41</v>
      </c>
      <c r="G6" s="427">
        <f t="shared" si="1"/>
        <v>45</v>
      </c>
      <c r="H6" s="427">
        <f t="shared" si="1"/>
        <v>81</v>
      </c>
      <c r="I6" s="427">
        <f t="shared" si="1"/>
        <v>97</v>
      </c>
      <c r="J6" s="963">
        <f t="shared" si="1"/>
        <v>71</v>
      </c>
      <c r="K6" s="428">
        <f t="shared" si="1"/>
        <v>24</v>
      </c>
      <c r="L6" s="428">
        <f t="shared" si="1"/>
        <v>61</v>
      </c>
      <c r="M6" s="428">
        <f t="shared" si="1"/>
        <v>83</v>
      </c>
      <c r="N6" s="428">
        <f t="shared" si="1"/>
        <v>71</v>
      </c>
      <c r="O6" s="463">
        <f t="shared" si="1"/>
        <v>29</v>
      </c>
      <c r="P6" s="50">
        <f t="shared" si="1"/>
        <v>15</v>
      </c>
      <c r="Q6" s="50">
        <f t="shared" si="1"/>
        <v>0</v>
      </c>
      <c r="R6" s="50">
        <f t="shared" si="1"/>
        <v>0</v>
      </c>
      <c r="S6" s="50">
        <f t="shared" si="1"/>
        <v>0</v>
      </c>
      <c r="T6" s="51">
        <f t="shared" si="1"/>
        <v>0</v>
      </c>
      <c r="U6" s="429">
        <f t="shared" si="1"/>
        <v>0</v>
      </c>
      <c r="V6" s="430">
        <f t="shared" si="1"/>
        <v>0</v>
      </c>
      <c r="W6" s="431">
        <f t="shared" si="1"/>
        <v>0</v>
      </c>
      <c r="X6" s="430"/>
      <c r="Y6" s="432"/>
    </row>
    <row r="7" spans="1:25" ht="15" customHeight="1" x14ac:dyDescent="0.2">
      <c r="A7" s="74"/>
      <c r="B7" s="493"/>
      <c r="C7" s="74"/>
      <c r="D7" s="822" t="s">
        <v>96</v>
      </c>
      <c r="E7" s="433">
        <f>SUM(E5:E6)</f>
        <v>2488</v>
      </c>
      <c r="F7" s="42">
        <f t="shared" ref="F7:W7" si="2">SUM(F5:F6)</f>
        <v>90</v>
      </c>
      <c r="G7" s="42">
        <f t="shared" si="2"/>
        <v>146</v>
      </c>
      <c r="H7" s="42">
        <f t="shared" si="2"/>
        <v>262</v>
      </c>
      <c r="I7" s="42">
        <f t="shared" si="2"/>
        <v>249</v>
      </c>
      <c r="J7" s="962">
        <f t="shared" si="2"/>
        <v>233</v>
      </c>
      <c r="K7" s="434">
        <f t="shared" si="2"/>
        <v>176</v>
      </c>
      <c r="L7" s="434">
        <f t="shared" si="2"/>
        <v>275</v>
      </c>
      <c r="M7" s="434">
        <f t="shared" si="2"/>
        <v>354</v>
      </c>
      <c r="N7" s="434">
        <f t="shared" si="2"/>
        <v>241</v>
      </c>
      <c r="O7" s="898">
        <f t="shared" si="2"/>
        <v>120</v>
      </c>
      <c r="P7" s="436">
        <f t="shared" si="2"/>
        <v>71</v>
      </c>
      <c r="Q7" s="436">
        <f t="shared" si="2"/>
        <v>21</v>
      </c>
      <c r="R7" s="436">
        <f t="shared" si="2"/>
        <v>50</v>
      </c>
      <c r="S7" s="436">
        <f t="shared" si="2"/>
        <v>70</v>
      </c>
      <c r="T7" s="435">
        <f t="shared" si="2"/>
        <v>70</v>
      </c>
      <c r="U7" s="437">
        <f t="shared" si="2"/>
        <v>20</v>
      </c>
      <c r="V7" s="438">
        <f t="shared" si="2"/>
        <v>20</v>
      </c>
      <c r="W7" s="439">
        <f t="shared" si="2"/>
        <v>20</v>
      </c>
      <c r="X7" s="438"/>
      <c r="Y7" s="440"/>
    </row>
    <row r="8" spans="1:25" ht="15" customHeight="1" x14ac:dyDescent="0.2">
      <c r="A8" s="74"/>
      <c r="B8" s="493"/>
      <c r="C8" s="74"/>
      <c r="D8" s="488" t="s">
        <v>23</v>
      </c>
      <c r="E8" s="441"/>
      <c r="F8" s="442">
        <v>90</v>
      </c>
      <c r="G8" s="42">
        <f>SUM(F8+G7)</f>
        <v>236</v>
      </c>
      <c r="H8" s="42">
        <f t="shared" ref="H8:W8" si="3">SUM(G8+H7)</f>
        <v>498</v>
      </c>
      <c r="I8" s="42">
        <f t="shared" si="3"/>
        <v>747</v>
      </c>
      <c r="J8" s="962">
        <f t="shared" si="3"/>
        <v>980</v>
      </c>
      <c r="K8" s="201">
        <f t="shared" si="3"/>
        <v>1156</v>
      </c>
      <c r="L8" s="201">
        <f t="shared" si="3"/>
        <v>1431</v>
      </c>
      <c r="M8" s="201">
        <f t="shared" si="3"/>
        <v>1785</v>
      </c>
      <c r="N8" s="201">
        <f t="shared" si="3"/>
        <v>2026</v>
      </c>
      <c r="O8" s="201">
        <f t="shared" si="3"/>
        <v>2146</v>
      </c>
      <c r="P8" s="136">
        <f t="shared" si="3"/>
        <v>2217</v>
      </c>
      <c r="Q8" s="210">
        <f t="shared" si="3"/>
        <v>2238</v>
      </c>
      <c r="R8" s="210">
        <f t="shared" si="3"/>
        <v>2288</v>
      </c>
      <c r="S8" s="210">
        <f t="shared" si="3"/>
        <v>2358</v>
      </c>
      <c r="T8" s="229">
        <f t="shared" si="3"/>
        <v>2428</v>
      </c>
      <c r="U8" s="443">
        <f t="shared" si="3"/>
        <v>2448</v>
      </c>
      <c r="V8" s="291">
        <f t="shared" si="3"/>
        <v>2468</v>
      </c>
      <c r="W8" s="444">
        <f t="shared" si="3"/>
        <v>2488</v>
      </c>
      <c r="X8" s="221"/>
      <c r="Y8" s="223"/>
    </row>
    <row r="9" spans="1:25" ht="15" customHeight="1" x14ac:dyDescent="0.2">
      <c r="A9" s="74"/>
      <c r="B9" s="493"/>
      <c r="C9" s="74"/>
      <c r="D9" s="488"/>
      <c r="E9" s="445"/>
      <c r="F9" s="58"/>
      <c r="G9" s="58"/>
      <c r="H9" s="58"/>
      <c r="I9" s="58"/>
      <c r="J9" s="258"/>
      <c r="K9" s="67"/>
      <c r="L9" s="67"/>
      <c r="M9" s="67"/>
      <c r="N9" s="67"/>
      <c r="O9" s="66"/>
      <c r="P9" s="68"/>
      <c r="Q9" s="68"/>
      <c r="R9" s="68"/>
      <c r="S9" s="68"/>
      <c r="T9" s="198"/>
      <c r="U9" s="152"/>
      <c r="V9" s="95"/>
      <c r="W9" s="79"/>
      <c r="X9" s="95"/>
      <c r="Y9" s="80"/>
    </row>
    <row r="10" spans="1:25" s="457" customFormat="1" ht="13.5" customHeight="1" x14ac:dyDescent="0.2">
      <c r="A10" s="446"/>
      <c r="B10" s="447"/>
      <c r="C10" s="446"/>
      <c r="D10" s="823" t="s">
        <v>91</v>
      </c>
      <c r="E10" s="448"/>
      <c r="F10" s="177"/>
      <c r="G10" s="30"/>
      <c r="H10" s="30"/>
      <c r="I10" s="30"/>
      <c r="J10" s="903"/>
      <c r="K10" s="449"/>
      <c r="L10" s="449"/>
      <c r="M10" s="449"/>
      <c r="N10" s="449"/>
      <c r="O10" s="449"/>
      <c r="P10" s="451"/>
      <c r="Q10" s="450"/>
      <c r="R10" s="450"/>
      <c r="S10" s="450"/>
      <c r="T10" s="452"/>
      <c r="U10" s="453"/>
      <c r="V10" s="454"/>
      <c r="W10" s="455"/>
      <c r="X10" s="454"/>
      <c r="Y10" s="456"/>
    </row>
    <row r="11" spans="1:25" s="457" customFormat="1" ht="13.5" customHeight="1" x14ac:dyDescent="0.2">
      <c r="A11" s="458"/>
      <c r="B11" s="459"/>
      <c r="C11" s="458"/>
      <c r="D11" s="821" t="s">
        <v>124</v>
      </c>
      <c r="E11" s="426">
        <f>SUM(E25+E65+E31+E61+E42+E76+E73+E88+E91+E93+E94+E96+E95+E28+E35+E45+E69+E49+E53+E343+E57+E79+E83)</f>
        <v>1061</v>
      </c>
      <c r="F11" s="465">
        <f t="shared" ref="F11:W11" si="4">SUM(F25+F65+F31+F61+F42+F76+F73+F88+F91+F93+F94+F96+F95+F28+F35+F45+F69+F49+F53+F343+F57+F79+F83)</f>
        <v>12</v>
      </c>
      <c r="G11" s="50">
        <f t="shared" si="4"/>
        <v>21</v>
      </c>
      <c r="H11" s="50">
        <f t="shared" si="4"/>
        <v>119</v>
      </c>
      <c r="I11" s="50">
        <f t="shared" si="4"/>
        <v>92</v>
      </c>
      <c r="J11" s="51">
        <f t="shared" si="4"/>
        <v>78</v>
      </c>
      <c r="K11" s="464">
        <f t="shared" si="4"/>
        <v>90</v>
      </c>
      <c r="L11" s="428">
        <f t="shared" si="4"/>
        <v>161</v>
      </c>
      <c r="M11" s="428">
        <f t="shared" si="4"/>
        <v>198</v>
      </c>
      <c r="N11" s="428">
        <f t="shared" si="4"/>
        <v>108</v>
      </c>
      <c r="O11" s="463">
        <f t="shared" si="4"/>
        <v>49</v>
      </c>
      <c r="P11" s="465">
        <f t="shared" si="4"/>
        <v>48</v>
      </c>
      <c r="Q11" s="50">
        <f t="shared" si="4"/>
        <v>13</v>
      </c>
      <c r="R11" s="50">
        <f t="shared" si="4"/>
        <v>12</v>
      </c>
      <c r="S11" s="50">
        <f t="shared" si="4"/>
        <v>12</v>
      </c>
      <c r="T11" s="51">
        <f t="shared" si="4"/>
        <v>12</v>
      </c>
      <c r="U11" s="465">
        <f t="shared" si="4"/>
        <v>12</v>
      </c>
      <c r="V11" s="50">
        <f t="shared" si="4"/>
        <v>12</v>
      </c>
      <c r="W11" s="51">
        <f t="shared" si="4"/>
        <v>12</v>
      </c>
      <c r="X11" s="430"/>
      <c r="Y11" s="432"/>
    </row>
    <row r="12" spans="1:25" s="457" customFormat="1" ht="13.5" customHeight="1" x14ac:dyDescent="0.2">
      <c r="A12" s="458"/>
      <c r="B12" s="459"/>
      <c r="C12" s="458"/>
      <c r="D12" s="821" t="s">
        <v>125</v>
      </c>
      <c r="E12" s="426">
        <f>SUM(E18+E20+E22+E26+E32+E66+E62+E89+E36+E46+E70+E50+E54+E58+E74+E80+E84+E40)</f>
        <v>421</v>
      </c>
      <c r="F12" s="462">
        <f t="shared" ref="F12:W12" si="5">SUM(F18+F20+F22+F26+F32+F66+F62+F89+F36+F46+F70+F50+F54+F58+F74+F80+F84+F40)</f>
        <v>24</v>
      </c>
      <c r="G12" s="460">
        <f t="shared" si="5"/>
        <v>27</v>
      </c>
      <c r="H12" s="460">
        <f t="shared" si="5"/>
        <v>53</v>
      </c>
      <c r="I12" s="427">
        <f t="shared" si="5"/>
        <v>77</v>
      </c>
      <c r="J12" s="963">
        <f t="shared" si="5"/>
        <v>61</v>
      </c>
      <c r="K12" s="464">
        <f t="shared" si="5"/>
        <v>24</v>
      </c>
      <c r="L12" s="428">
        <f t="shared" si="5"/>
        <v>31</v>
      </c>
      <c r="M12" s="428">
        <f t="shared" si="5"/>
        <v>53</v>
      </c>
      <c r="N12" s="428">
        <f t="shared" si="5"/>
        <v>41</v>
      </c>
      <c r="O12" s="463">
        <f t="shared" si="5"/>
        <v>15</v>
      </c>
      <c r="P12" s="465">
        <f t="shared" si="5"/>
        <v>15</v>
      </c>
      <c r="Q12" s="50">
        <f t="shared" si="5"/>
        <v>0</v>
      </c>
      <c r="R12" s="50">
        <f t="shared" si="5"/>
        <v>0</v>
      </c>
      <c r="S12" s="50">
        <f t="shared" si="5"/>
        <v>0</v>
      </c>
      <c r="T12" s="51">
        <f t="shared" si="5"/>
        <v>0</v>
      </c>
      <c r="U12" s="465">
        <f t="shared" si="5"/>
        <v>0</v>
      </c>
      <c r="V12" s="50">
        <f t="shared" si="5"/>
        <v>0</v>
      </c>
      <c r="W12" s="461">
        <f t="shared" si="5"/>
        <v>0</v>
      </c>
      <c r="X12" s="430"/>
      <c r="Y12" s="432"/>
    </row>
    <row r="13" spans="1:25" ht="15" customHeight="1" x14ac:dyDescent="0.2">
      <c r="A13" s="74"/>
      <c r="B13" s="493"/>
      <c r="C13" s="74"/>
      <c r="D13" s="822" t="s">
        <v>96</v>
      </c>
      <c r="E13" s="433">
        <f>SUM(E11:E12)</f>
        <v>1482</v>
      </c>
      <c r="F13" s="442">
        <f t="shared" ref="F13:W13" si="6">SUM(F11:F12)</f>
        <v>36</v>
      </c>
      <c r="G13" s="42">
        <f t="shared" si="6"/>
        <v>48</v>
      </c>
      <c r="H13" s="42">
        <f t="shared" si="6"/>
        <v>172</v>
      </c>
      <c r="I13" s="42">
        <f t="shared" si="6"/>
        <v>169</v>
      </c>
      <c r="J13" s="962">
        <f t="shared" si="6"/>
        <v>139</v>
      </c>
      <c r="K13" s="45">
        <f t="shared" si="6"/>
        <v>114</v>
      </c>
      <c r="L13" s="466">
        <f t="shared" si="6"/>
        <v>192</v>
      </c>
      <c r="M13" s="466">
        <f t="shared" si="6"/>
        <v>251</v>
      </c>
      <c r="N13" s="466">
        <f t="shared" si="6"/>
        <v>149</v>
      </c>
      <c r="O13" s="899">
        <f t="shared" si="6"/>
        <v>64</v>
      </c>
      <c r="P13" s="54">
        <f t="shared" si="6"/>
        <v>63</v>
      </c>
      <c r="Q13" s="53">
        <f t="shared" si="6"/>
        <v>13</v>
      </c>
      <c r="R13" s="53">
        <f t="shared" si="6"/>
        <v>12</v>
      </c>
      <c r="S13" s="53">
        <f t="shared" si="6"/>
        <v>12</v>
      </c>
      <c r="T13" s="467">
        <f t="shared" si="6"/>
        <v>12</v>
      </c>
      <c r="U13" s="437">
        <f t="shared" si="6"/>
        <v>12</v>
      </c>
      <c r="V13" s="438">
        <f t="shared" si="6"/>
        <v>12</v>
      </c>
      <c r="W13" s="439">
        <f t="shared" si="6"/>
        <v>12</v>
      </c>
      <c r="X13" s="438"/>
      <c r="Y13" s="440"/>
    </row>
    <row r="14" spans="1:25" ht="15" customHeight="1" x14ac:dyDescent="0.2">
      <c r="A14" s="74"/>
      <c r="B14" s="493"/>
      <c r="C14" s="74"/>
      <c r="D14" s="488" t="s">
        <v>23</v>
      </c>
      <c r="E14" s="290"/>
      <c r="F14" s="58">
        <v>36</v>
      </c>
      <c r="G14" s="42">
        <f>SUM(F14+G13)</f>
        <v>84</v>
      </c>
      <c r="H14" s="42">
        <f>SUM(G14+H13)</f>
        <v>256</v>
      </c>
      <c r="I14" s="42">
        <f t="shared" ref="I14:W14" si="7">SUM(H14+I13)</f>
        <v>425</v>
      </c>
      <c r="J14" s="962">
        <f t="shared" si="7"/>
        <v>564</v>
      </c>
      <c r="K14" s="201">
        <f t="shared" si="7"/>
        <v>678</v>
      </c>
      <c r="L14" s="360">
        <f t="shared" si="7"/>
        <v>870</v>
      </c>
      <c r="M14" s="360">
        <f t="shared" si="7"/>
        <v>1121</v>
      </c>
      <c r="N14" s="360">
        <f t="shared" si="7"/>
        <v>1270</v>
      </c>
      <c r="O14" s="329">
        <f t="shared" si="7"/>
        <v>1334</v>
      </c>
      <c r="P14" s="468">
        <f t="shared" si="7"/>
        <v>1397</v>
      </c>
      <c r="Q14" s="468">
        <f t="shared" si="7"/>
        <v>1410</v>
      </c>
      <c r="R14" s="468">
        <f t="shared" si="7"/>
        <v>1422</v>
      </c>
      <c r="S14" s="468">
        <f t="shared" si="7"/>
        <v>1434</v>
      </c>
      <c r="T14" s="229">
        <f t="shared" si="7"/>
        <v>1446</v>
      </c>
      <c r="U14" s="443">
        <f t="shared" si="7"/>
        <v>1458</v>
      </c>
      <c r="V14" s="291">
        <f t="shared" si="7"/>
        <v>1470</v>
      </c>
      <c r="W14" s="444">
        <f t="shared" si="7"/>
        <v>1482</v>
      </c>
      <c r="X14" s="95"/>
      <c r="Y14" s="80"/>
    </row>
    <row r="15" spans="1:25" ht="15" customHeight="1" x14ac:dyDescent="0.2">
      <c r="A15" s="74"/>
      <c r="B15" s="493"/>
      <c r="C15" s="74"/>
      <c r="D15" s="167"/>
      <c r="E15" s="257"/>
      <c r="F15" s="256"/>
      <c r="G15" s="107"/>
      <c r="H15" s="107"/>
      <c r="I15" s="126"/>
      <c r="J15" s="134"/>
      <c r="K15" s="289"/>
      <c r="L15" s="119"/>
      <c r="M15" s="119"/>
      <c r="N15" s="119"/>
      <c r="O15" s="127"/>
      <c r="T15" s="131"/>
      <c r="U15" s="152"/>
      <c r="V15" s="95"/>
      <c r="W15" s="79"/>
      <c r="X15" s="95"/>
      <c r="Y15" s="80"/>
    </row>
    <row r="16" spans="1:25" s="481" customFormat="1" ht="15" customHeight="1" x14ac:dyDescent="0.2">
      <c r="A16" s="470"/>
      <c r="B16" s="828"/>
      <c r="C16" s="470"/>
      <c r="D16" s="824" t="s">
        <v>144</v>
      </c>
      <c r="E16" s="472"/>
      <c r="F16" s="177"/>
      <c r="G16" s="30"/>
      <c r="H16" s="30"/>
      <c r="I16" s="30"/>
      <c r="J16" s="30"/>
      <c r="K16" s="473"/>
      <c r="L16" s="474"/>
      <c r="M16" s="474"/>
      <c r="N16" s="474"/>
      <c r="O16" s="900"/>
      <c r="P16" s="476"/>
      <c r="Q16" s="476"/>
      <c r="R16" s="476"/>
      <c r="S16" s="476"/>
      <c r="T16" s="475"/>
      <c r="U16" s="477"/>
      <c r="V16" s="478"/>
      <c r="W16" s="479"/>
      <c r="X16" s="478"/>
      <c r="Y16" s="480"/>
    </row>
    <row r="17" spans="1:25" ht="15" customHeight="1" x14ac:dyDescent="0.2">
      <c r="A17" s="139"/>
      <c r="B17" s="493"/>
      <c r="C17" s="74"/>
      <c r="D17" s="488"/>
      <c r="E17" s="252"/>
      <c r="F17" s="369"/>
      <c r="G17" s="75"/>
      <c r="H17" s="75"/>
      <c r="I17" s="77"/>
      <c r="J17" s="76"/>
      <c r="K17" s="253"/>
      <c r="L17" s="119"/>
      <c r="M17" s="119"/>
      <c r="N17" s="119"/>
      <c r="O17" s="133"/>
      <c r="T17" s="128"/>
      <c r="U17" s="152"/>
      <c r="V17" s="95"/>
      <c r="W17" s="79"/>
      <c r="X17" s="95"/>
      <c r="Y17" s="80"/>
    </row>
    <row r="18" spans="1:25" ht="15" customHeight="1" x14ac:dyDescent="0.2">
      <c r="A18" s="74" t="s">
        <v>615</v>
      </c>
      <c r="B18" s="493" t="s">
        <v>0</v>
      </c>
      <c r="C18" s="820"/>
      <c r="D18" s="167" t="s">
        <v>495</v>
      </c>
      <c r="E18" s="257">
        <v>2</v>
      </c>
      <c r="F18" s="367">
        <v>2</v>
      </c>
      <c r="G18" s="107"/>
      <c r="H18" s="107"/>
      <c r="I18" s="126"/>
      <c r="J18" s="134"/>
      <c r="K18" s="289"/>
      <c r="L18" s="119"/>
      <c r="M18" s="119"/>
      <c r="N18" s="119"/>
      <c r="O18" s="127"/>
      <c r="T18" s="131"/>
      <c r="U18" s="152"/>
      <c r="V18" s="95"/>
      <c r="W18" s="79"/>
      <c r="X18" s="95"/>
      <c r="Y18" s="80"/>
    </row>
    <row r="19" spans="1:25" ht="15" customHeight="1" x14ac:dyDescent="0.2">
      <c r="A19" s="74"/>
      <c r="B19" s="493"/>
      <c r="C19" s="103"/>
      <c r="D19" s="224"/>
      <c r="E19" s="257"/>
      <c r="F19" s="367"/>
      <c r="G19" s="107"/>
      <c r="H19" s="107"/>
      <c r="I19" s="126"/>
      <c r="J19" s="134"/>
      <c r="K19" s="289"/>
      <c r="L19" s="119"/>
      <c r="M19" s="119"/>
      <c r="N19" s="119"/>
      <c r="O19" s="133"/>
      <c r="T19" s="128"/>
      <c r="U19" s="150"/>
      <c r="V19" s="95"/>
      <c r="W19" s="79"/>
      <c r="X19" s="95"/>
      <c r="Y19" s="80"/>
    </row>
    <row r="20" spans="1:25" ht="15" customHeight="1" x14ac:dyDescent="0.2">
      <c r="A20" s="74" t="s">
        <v>621</v>
      </c>
      <c r="B20" s="493" t="s">
        <v>92</v>
      </c>
      <c r="C20" s="831"/>
      <c r="D20" s="164" t="s">
        <v>496</v>
      </c>
      <c r="E20" s="257">
        <v>22</v>
      </c>
      <c r="F20" s="367">
        <v>22</v>
      </c>
      <c r="G20" s="107"/>
      <c r="H20" s="107"/>
      <c r="I20" s="126"/>
      <c r="J20" s="134"/>
      <c r="K20" s="289"/>
      <c r="L20" s="119"/>
      <c r="M20" s="119"/>
      <c r="N20" s="119"/>
      <c r="O20" s="127"/>
      <c r="T20" s="131"/>
      <c r="U20" s="152"/>
      <c r="V20" s="95"/>
      <c r="W20" s="79"/>
      <c r="X20" s="95"/>
      <c r="Y20" s="80"/>
    </row>
    <row r="21" spans="1:25" ht="15" customHeight="1" x14ac:dyDescent="0.2">
      <c r="A21" s="74"/>
      <c r="B21" s="493"/>
      <c r="C21" s="74"/>
      <c r="D21" s="488"/>
      <c r="E21" s="290"/>
      <c r="F21" s="483"/>
      <c r="G21" s="75"/>
      <c r="H21" s="75"/>
      <c r="I21" s="77"/>
      <c r="J21" s="76"/>
      <c r="K21" s="289"/>
      <c r="L21" s="119"/>
      <c r="M21" s="119"/>
      <c r="N21" s="119"/>
      <c r="O21" s="127"/>
      <c r="T21" s="131"/>
      <c r="U21" s="152"/>
      <c r="V21" s="95"/>
      <c r="W21" s="79"/>
      <c r="X21" s="95"/>
      <c r="Y21" s="80"/>
    </row>
    <row r="22" spans="1:25" ht="15" customHeight="1" x14ac:dyDescent="0.2">
      <c r="A22" s="74" t="s">
        <v>622</v>
      </c>
      <c r="B22" s="493" t="s">
        <v>84</v>
      </c>
      <c r="C22" s="831"/>
      <c r="D22" s="488" t="s">
        <v>395</v>
      </c>
      <c r="E22" s="290">
        <v>27</v>
      </c>
      <c r="F22" s="367"/>
      <c r="G22" s="58">
        <v>27</v>
      </c>
      <c r="H22" s="107"/>
      <c r="I22" s="126"/>
      <c r="J22" s="134"/>
      <c r="K22" s="289"/>
      <c r="L22" s="119"/>
      <c r="M22" s="119"/>
      <c r="N22" s="119"/>
      <c r="O22" s="127"/>
      <c r="T22" s="131"/>
      <c r="U22" s="152"/>
      <c r="V22" s="95"/>
      <c r="W22" s="79"/>
      <c r="X22" s="95"/>
      <c r="Y22" s="80"/>
    </row>
    <row r="23" spans="1:25" ht="15" customHeight="1" x14ac:dyDescent="0.2">
      <c r="A23" s="139"/>
      <c r="B23" s="493"/>
      <c r="C23" s="74"/>
      <c r="D23" s="167"/>
      <c r="E23" s="255"/>
      <c r="F23" s="351"/>
      <c r="G23" s="107"/>
      <c r="H23" s="107"/>
      <c r="I23" s="126"/>
      <c r="J23" s="134"/>
      <c r="K23" s="253"/>
      <c r="L23" s="119"/>
      <c r="M23" s="119"/>
      <c r="N23" s="119"/>
      <c r="O23" s="133"/>
      <c r="T23" s="128"/>
      <c r="U23" s="152"/>
      <c r="V23" s="95"/>
      <c r="W23" s="79"/>
      <c r="X23" s="95"/>
      <c r="Y23" s="80"/>
    </row>
    <row r="24" spans="1:25" s="231" customFormat="1" ht="15" customHeight="1" x14ac:dyDescent="0.2">
      <c r="A24" s="74" t="s">
        <v>623</v>
      </c>
      <c r="B24" s="493" t="s">
        <v>94</v>
      </c>
      <c r="C24" s="820"/>
      <c r="D24" s="488" t="s">
        <v>396</v>
      </c>
      <c r="E24" s="290">
        <v>112</v>
      </c>
      <c r="F24" s="483"/>
      <c r="G24" s="58">
        <f>SUM(G25:G26)</f>
        <v>13</v>
      </c>
      <c r="H24" s="58">
        <f t="shared" ref="H24" si="8">SUM(H25:H26)</f>
        <v>53</v>
      </c>
      <c r="I24" s="58">
        <f>SUM(I25:I26)</f>
        <v>46</v>
      </c>
      <c r="J24" s="75"/>
      <c r="K24" s="382"/>
      <c r="L24" s="78"/>
      <c r="M24" s="78"/>
      <c r="N24" s="78"/>
      <c r="O24" s="94"/>
      <c r="P24" s="68"/>
      <c r="Q24" s="68"/>
      <c r="R24" s="68"/>
      <c r="S24" s="68"/>
      <c r="T24" s="198"/>
      <c r="U24" s="485"/>
      <c r="V24" s="214"/>
      <c r="W24" s="409"/>
      <c r="X24" s="214"/>
      <c r="Y24" s="293"/>
    </row>
    <row r="25" spans="1:25" ht="15" customHeight="1" x14ac:dyDescent="0.2">
      <c r="A25" s="139"/>
      <c r="B25" s="224"/>
      <c r="C25" s="74"/>
      <c r="D25" s="825" t="s">
        <v>140</v>
      </c>
      <c r="E25" s="255">
        <v>73</v>
      </c>
      <c r="F25" s="107"/>
      <c r="G25" s="106">
        <v>13</v>
      </c>
      <c r="H25" s="106">
        <v>32</v>
      </c>
      <c r="I25" s="126">
        <v>28</v>
      </c>
      <c r="J25" s="134"/>
      <c r="K25" s="253"/>
      <c r="L25" s="78"/>
      <c r="M25" s="119"/>
      <c r="N25" s="78"/>
      <c r="O25" s="133"/>
      <c r="P25" s="121"/>
      <c r="Q25" s="121"/>
      <c r="R25" s="121"/>
      <c r="S25" s="121"/>
      <c r="T25" s="128"/>
      <c r="U25" s="152"/>
      <c r="V25" s="95"/>
      <c r="W25" s="79"/>
      <c r="X25" s="95"/>
      <c r="Y25" s="80"/>
    </row>
    <row r="26" spans="1:25" ht="15" customHeight="1" x14ac:dyDescent="0.2">
      <c r="A26" s="139"/>
      <c r="B26" s="224"/>
      <c r="C26" s="74"/>
      <c r="D26" s="825" t="s">
        <v>141</v>
      </c>
      <c r="E26" s="255">
        <v>39</v>
      </c>
      <c r="F26" s="107"/>
      <c r="G26" s="106">
        <v>0</v>
      </c>
      <c r="H26" s="106">
        <v>21</v>
      </c>
      <c r="I26" s="126">
        <v>18</v>
      </c>
      <c r="J26" s="134"/>
      <c r="K26" s="253"/>
      <c r="L26" s="78"/>
      <c r="M26" s="119"/>
      <c r="N26" s="78"/>
      <c r="O26" s="133"/>
      <c r="P26" s="121"/>
      <c r="Q26" s="121"/>
      <c r="R26" s="121"/>
      <c r="S26" s="121"/>
      <c r="T26" s="128"/>
      <c r="U26" s="152"/>
      <c r="V26" s="95"/>
      <c r="W26" s="79"/>
      <c r="X26" s="95"/>
      <c r="Y26" s="80"/>
    </row>
    <row r="27" spans="1:25" ht="15" customHeight="1" x14ac:dyDescent="0.2">
      <c r="A27" s="139"/>
      <c r="B27" s="224"/>
      <c r="C27" s="74"/>
      <c r="D27" s="825"/>
      <c r="E27" s="255"/>
      <c r="F27" s="107"/>
      <c r="G27" s="106"/>
      <c r="H27" s="106"/>
      <c r="I27" s="126"/>
      <c r="J27" s="134"/>
      <c r="K27" s="253"/>
      <c r="L27" s="78"/>
      <c r="M27" s="119"/>
      <c r="N27" s="78"/>
      <c r="O27" s="133"/>
      <c r="P27" s="121"/>
      <c r="Q27" s="121"/>
      <c r="R27" s="121"/>
      <c r="S27" s="121"/>
      <c r="T27" s="128"/>
      <c r="U27" s="152"/>
      <c r="V27" s="95"/>
      <c r="W27" s="79"/>
      <c r="X27" s="95"/>
      <c r="Y27" s="80"/>
    </row>
    <row r="28" spans="1:25" ht="15" customHeight="1" x14ac:dyDescent="0.2">
      <c r="A28" s="486" t="s">
        <v>271</v>
      </c>
      <c r="B28" s="493" t="s">
        <v>237</v>
      </c>
      <c r="C28" s="831"/>
      <c r="D28" s="487" t="s">
        <v>398</v>
      </c>
      <c r="E28" s="290">
        <v>11</v>
      </c>
      <c r="F28" s="107"/>
      <c r="G28" s="107"/>
      <c r="H28" s="58">
        <v>11</v>
      </c>
      <c r="I28" s="77"/>
      <c r="J28" s="76"/>
      <c r="K28" s="382"/>
      <c r="L28" s="119"/>
      <c r="M28" s="119"/>
      <c r="N28" s="119"/>
      <c r="O28" s="133"/>
      <c r="T28" s="128"/>
      <c r="U28" s="150"/>
      <c r="V28" s="95"/>
      <c r="W28" s="79"/>
      <c r="X28" s="95"/>
      <c r="Y28" s="80"/>
    </row>
    <row r="29" spans="1:25" ht="15" customHeight="1" x14ac:dyDescent="0.2">
      <c r="A29" s="139"/>
      <c r="B29" s="224"/>
      <c r="C29" s="74"/>
      <c r="D29" s="825"/>
      <c r="E29" s="255"/>
      <c r="F29" s="107"/>
      <c r="G29" s="106"/>
      <c r="H29" s="106"/>
      <c r="I29" s="126"/>
      <c r="J29" s="134"/>
      <c r="K29" s="253"/>
      <c r="L29" s="78"/>
      <c r="M29" s="119"/>
      <c r="N29" s="78"/>
      <c r="O29" s="133"/>
      <c r="P29" s="121"/>
      <c r="Q29" s="121"/>
      <c r="R29" s="121"/>
      <c r="S29" s="121"/>
      <c r="T29" s="128"/>
      <c r="U29" s="152"/>
      <c r="V29" s="95"/>
      <c r="W29" s="79"/>
      <c r="X29" s="95"/>
      <c r="Y29" s="80"/>
    </row>
    <row r="30" spans="1:25" s="231" customFormat="1" ht="15" customHeight="1" x14ac:dyDescent="0.2">
      <c r="A30" s="74" t="s">
        <v>574</v>
      </c>
      <c r="B30" s="164" t="s">
        <v>98</v>
      </c>
      <c r="C30" s="831"/>
      <c r="D30" s="488" t="s">
        <v>397</v>
      </c>
      <c r="E30" s="290">
        <v>169</v>
      </c>
      <c r="F30" s="76"/>
      <c r="G30" s="76"/>
      <c r="H30" s="58">
        <f>SUM(H31:H32)</f>
        <v>93</v>
      </c>
      <c r="I30" s="42">
        <f>SUM(I31:I32)</f>
        <v>71</v>
      </c>
      <c r="J30" s="920">
        <v>5</v>
      </c>
      <c r="K30" s="382"/>
      <c r="L30" s="78"/>
      <c r="M30" s="78"/>
      <c r="N30" s="78"/>
      <c r="O30" s="94"/>
      <c r="P30" s="130"/>
      <c r="Q30" s="130"/>
      <c r="R30" s="130"/>
      <c r="S30" s="130"/>
      <c r="T30" s="198"/>
      <c r="U30" s="485"/>
      <c r="V30" s="214"/>
      <c r="W30" s="409"/>
      <c r="X30" s="214"/>
      <c r="Y30" s="293"/>
    </row>
    <row r="31" spans="1:25" ht="15" customHeight="1" x14ac:dyDescent="0.2">
      <c r="A31" s="139"/>
      <c r="B31" s="164"/>
      <c r="C31" s="74"/>
      <c r="D31" s="167" t="s">
        <v>142</v>
      </c>
      <c r="E31" s="255">
        <v>110</v>
      </c>
      <c r="F31" s="134"/>
      <c r="G31" s="134"/>
      <c r="H31" s="106">
        <v>61</v>
      </c>
      <c r="I31" s="228">
        <v>44</v>
      </c>
      <c r="J31" s="919">
        <v>5</v>
      </c>
      <c r="K31" s="253"/>
      <c r="L31" s="119"/>
      <c r="M31" s="119"/>
      <c r="N31" s="78"/>
      <c r="O31" s="133"/>
      <c r="T31" s="128"/>
      <c r="U31" s="152"/>
      <c r="V31" s="95"/>
      <c r="W31" s="79"/>
      <c r="X31" s="95"/>
      <c r="Y31" s="80"/>
    </row>
    <row r="32" spans="1:25" ht="15" customHeight="1" x14ac:dyDescent="0.2">
      <c r="A32" s="139"/>
      <c r="B32" s="164"/>
      <c r="C32" s="74"/>
      <c r="D32" s="167" t="s">
        <v>143</v>
      </c>
      <c r="E32" s="255">
        <v>59</v>
      </c>
      <c r="F32" s="134"/>
      <c r="G32" s="134"/>
      <c r="H32" s="106">
        <v>32</v>
      </c>
      <c r="I32" s="228">
        <v>27</v>
      </c>
      <c r="J32" s="919"/>
      <c r="K32" s="253"/>
      <c r="L32" s="119"/>
      <c r="M32" s="119"/>
      <c r="N32" s="78"/>
      <c r="O32" s="133"/>
      <c r="T32" s="128"/>
      <c r="U32" s="152"/>
      <c r="V32" s="95"/>
      <c r="W32" s="79"/>
      <c r="X32" s="95"/>
      <c r="Y32" s="80"/>
    </row>
    <row r="33" spans="1:25" ht="15" customHeight="1" x14ac:dyDescent="0.2">
      <c r="A33" s="173"/>
      <c r="B33" s="493"/>
      <c r="C33" s="74"/>
      <c r="D33" s="224"/>
      <c r="E33" s="255"/>
      <c r="F33" s="134"/>
      <c r="G33" s="134"/>
      <c r="H33" s="107"/>
      <c r="I33" s="106"/>
      <c r="J33" s="196"/>
      <c r="K33" s="253"/>
      <c r="L33" s="119"/>
      <c r="M33" s="119"/>
      <c r="N33" s="119"/>
      <c r="O33" s="133"/>
      <c r="T33" s="128"/>
      <c r="U33" s="152"/>
      <c r="V33" s="95"/>
      <c r="W33" s="79"/>
      <c r="X33" s="95"/>
      <c r="Y33" s="80"/>
    </row>
    <row r="34" spans="1:25" s="231" customFormat="1" ht="15" customHeight="1" x14ac:dyDescent="0.2">
      <c r="A34" s="486" t="s">
        <v>270</v>
      </c>
      <c r="B34" s="493" t="s">
        <v>231</v>
      </c>
      <c r="C34" s="831"/>
      <c r="D34" s="251" t="s">
        <v>401</v>
      </c>
      <c r="E34" s="290">
        <v>14</v>
      </c>
      <c r="F34" s="483"/>
      <c r="G34" s="75"/>
      <c r="H34" s="75"/>
      <c r="I34" s="77">
        <v>14</v>
      </c>
      <c r="J34" s="76"/>
      <c r="K34" s="382"/>
      <c r="L34" s="78"/>
      <c r="M34" s="110"/>
      <c r="N34" s="110"/>
      <c r="O34" s="94"/>
      <c r="P34" s="68"/>
      <c r="Q34" s="68"/>
      <c r="R34" s="68"/>
      <c r="S34" s="68"/>
      <c r="T34" s="70"/>
      <c r="U34" s="499"/>
      <c r="V34" s="214"/>
      <c r="W34" s="409"/>
      <c r="X34" s="214"/>
      <c r="Y34" s="293"/>
    </row>
    <row r="35" spans="1:25" s="231" customFormat="1" ht="15" customHeight="1" x14ac:dyDescent="0.2">
      <c r="A35" s="24"/>
      <c r="B35" s="827"/>
      <c r="C35" s="24"/>
      <c r="D35" s="224" t="s">
        <v>234</v>
      </c>
      <c r="E35" s="257">
        <v>0</v>
      </c>
      <c r="F35" s="483"/>
      <c r="G35" s="75"/>
      <c r="H35" s="75"/>
      <c r="I35" s="77">
        <v>0</v>
      </c>
      <c r="J35" s="134"/>
      <c r="K35" s="382"/>
      <c r="L35" s="78"/>
      <c r="M35" s="110"/>
      <c r="N35" s="110"/>
      <c r="O35" s="94"/>
      <c r="P35" s="68"/>
      <c r="Q35" s="68"/>
      <c r="R35" s="68"/>
      <c r="S35" s="68"/>
      <c r="T35" s="70"/>
      <c r="U35" s="499"/>
      <c r="V35" s="214"/>
      <c r="W35" s="409"/>
      <c r="X35" s="214"/>
      <c r="Y35" s="293"/>
    </row>
    <row r="36" spans="1:25" s="231" customFormat="1" ht="15" customHeight="1" x14ac:dyDescent="0.2">
      <c r="A36" s="24"/>
      <c r="B36" s="827"/>
      <c r="C36" s="24"/>
      <c r="D36" s="224" t="s">
        <v>235</v>
      </c>
      <c r="E36" s="257">
        <v>14</v>
      </c>
      <c r="F36" s="483"/>
      <c r="G36" s="75"/>
      <c r="H36" s="75"/>
      <c r="I36" s="77">
        <v>14</v>
      </c>
      <c r="J36" s="134"/>
      <c r="K36" s="382"/>
      <c r="L36" s="78"/>
      <c r="M36" s="110"/>
      <c r="N36" s="110"/>
      <c r="O36" s="94"/>
      <c r="P36" s="68"/>
      <c r="Q36" s="68"/>
      <c r="R36" s="68"/>
      <c r="S36" s="68"/>
      <c r="T36" s="70"/>
      <c r="U36" s="499"/>
      <c r="V36" s="214"/>
      <c r="W36" s="409"/>
      <c r="X36" s="214"/>
      <c r="Y36" s="293"/>
    </row>
    <row r="37" spans="1:25" s="231" customFormat="1" ht="15" customHeight="1" x14ac:dyDescent="0.2">
      <c r="A37" s="251"/>
      <c r="B37" s="827"/>
      <c r="C37" s="24"/>
      <c r="D37" s="224"/>
      <c r="E37" s="257"/>
      <c r="F37" s="75"/>
      <c r="G37" s="75"/>
      <c r="H37" s="75"/>
      <c r="I37" s="77"/>
      <c r="J37" s="187"/>
      <c r="K37" s="67"/>
      <c r="L37" s="78"/>
      <c r="M37" s="110"/>
      <c r="N37" s="110"/>
      <c r="O37" s="66"/>
      <c r="P37" s="68"/>
      <c r="Q37" s="68"/>
      <c r="R37" s="68"/>
      <c r="S37" s="68"/>
      <c r="T37" s="198"/>
      <c r="U37" s="499"/>
      <c r="V37" s="214"/>
      <c r="W37" s="409"/>
      <c r="X37" s="214"/>
      <c r="Y37" s="867"/>
    </row>
    <row r="38" spans="1:25" s="231" customFormat="1" ht="15" customHeight="1" x14ac:dyDescent="0.2">
      <c r="A38" s="224" t="s">
        <v>634</v>
      </c>
      <c r="B38" s="998" t="s">
        <v>278</v>
      </c>
      <c r="C38" s="997"/>
      <c r="D38" s="251" t="s">
        <v>575</v>
      </c>
      <c r="E38" s="290">
        <v>13</v>
      </c>
      <c r="F38" s="75"/>
      <c r="G38" s="75"/>
      <c r="H38" s="75"/>
      <c r="I38" s="77"/>
      <c r="J38" s="920">
        <v>13</v>
      </c>
      <c r="K38" s="67"/>
      <c r="L38" s="78"/>
      <c r="M38" s="110"/>
      <c r="N38" s="110"/>
      <c r="O38" s="66"/>
      <c r="P38" s="68"/>
      <c r="Q38" s="68"/>
      <c r="R38" s="68"/>
      <c r="S38" s="68"/>
      <c r="T38" s="198"/>
      <c r="U38" s="485"/>
      <c r="V38" s="214"/>
      <c r="W38" s="409"/>
      <c r="X38" s="214"/>
      <c r="Y38" s="867"/>
    </row>
    <row r="39" spans="1:25" s="231" customFormat="1" ht="15" customHeight="1" x14ac:dyDescent="0.2">
      <c r="A39" s="251"/>
      <c r="B39" s="996"/>
      <c r="C39" s="24"/>
      <c r="D39" s="224" t="s">
        <v>573</v>
      </c>
      <c r="E39" s="257">
        <v>0</v>
      </c>
      <c r="F39" s="75"/>
      <c r="G39" s="75"/>
      <c r="H39" s="75"/>
      <c r="I39" s="77"/>
      <c r="J39" s="966">
        <v>0</v>
      </c>
      <c r="K39" s="67"/>
      <c r="L39" s="78"/>
      <c r="M39" s="110"/>
      <c r="N39" s="110"/>
      <c r="O39" s="66"/>
      <c r="P39" s="68"/>
      <c r="Q39" s="68"/>
      <c r="R39" s="68"/>
      <c r="S39" s="68"/>
      <c r="T39" s="198"/>
      <c r="U39" s="485"/>
      <c r="V39" s="214"/>
      <c r="W39" s="409"/>
      <c r="X39" s="214"/>
      <c r="Y39" s="867"/>
    </row>
    <row r="40" spans="1:25" s="231" customFormat="1" ht="15" customHeight="1" x14ac:dyDescent="0.2">
      <c r="A40" s="251"/>
      <c r="B40" s="996"/>
      <c r="C40" s="24"/>
      <c r="D40" s="224" t="s">
        <v>573</v>
      </c>
      <c r="E40" s="257">
        <v>13</v>
      </c>
      <c r="F40" s="75"/>
      <c r="G40" s="75"/>
      <c r="H40" s="75"/>
      <c r="I40" s="77"/>
      <c r="J40" s="966">
        <v>13</v>
      </c>
      <c r="K40" s="67"/>
      <c r="L40" s="78"/>
      <c r="M40" s="110"/>
      <c r="N40" s="110"/>
      <c r="O40" s="66"/>
      <c r="P40" s="68"/>
      <c r="Q40" s="68"/>
      <c r="R40" s="68"/>
      <c r="S40" s="68"/>
      <c r="T40" s="198"/>
      <c r="U40" s="485"/>
      <c r="V40" s="214"/>
      <c r="W40" s="409"/>
      <c r="X40" s="214"/>
      <c r="Y40" s="867"/>
    </row>
    <row r="41" spans="1:25" s="231" customFormat="1" ht="15" customHeight="1" x14ac:dyDescent="0.2">
      <c r="A41" s="251"/>
      <c r="B41" s="996"/>
      <c r="C41" s="24"/>
      <c r="D41" s="224"/>
      <c r="E41" s="257"/>
      <c r="F41" s="75"/>
      <c r="G41" s="75"/>
      <c r="H41" s="75"/>
      <c r="I41" s="77"/>
      <c r="J41" s="187"/>
      <c r="K41" s="67"/>
      <c r="L41" s="78"/>
      <c r="M41" s="110"/>
      <c r="N41" s="110"/>
      <c r="O41" s="66"/>
      <c r="P41" s="68"/>
      <c r="Q41" s="68"/>
      <c r="R41" s="68"/>
      <c r="S41" s="68"/>
      <c r="T41" s="198"/>
      <c r="U41" s="485"/>
      <c r="V41" s="214"/>
      <c r="W41" s="409"/>
      <c r="X41" s="214"/>
      <c r="Y41" s="867"/>
    </row>
    <row r="42" spans="1:25" ht="15" customHeight="1" x14ac:dyDescent="0.2">
      <c r="A42" s="173" t="s">
        <v>93</v>
      </c>
      <c r="B42" s="493" t="s">
        <v>99</v>
      </c>
      <c r="C42" s="831"/>
      <c r="D42" s="251" t="s">
        <v>403</v>
      </c>
      <c r="E42" s="290">
        <v>14</v>
      </c>
      <c r="F42" s="134"/>
      <c r="G42" s="134"/>
      <c r="H42" s="107"/>
      <c r="I42" s="106"/>
      <c r="J42" s="920">
        <v>14</v>
      </c>
      <c r="K42" s="382"/>
      <c r="L42" s="119"/>
      <c r="M42" s="119"/>
      <c r="N42" s="119"/>
      <c r="O42" s="127"/>
      <c r="T42" s="131"/>
      <c r="U42" s="152"/>
      <c r="V42" s="95"/>
      <c r="W42" s="79"/>
      <c r="X42" s="95"/>
      <c r="Y42" s="80"/>
    </row>
    <row r="43" spans="1:25" s="231" customFormat="1" ht="15" customHeight="1" x14ac:dyDescent="0.2">
      <c r="A43" s="251"/>
      <c r="B43" s="827"/>
      <c r="C43" s="24"/>
      <c r="D43" s="224"/>
      <c r="E43" s="257"/>
      <c r="F43" s="75"/>
      <c r="G43" s="75"/>
      <c r="H43" s="75"/>
      <c r="I43" s="77"/>
      <c r="J43" s="196"/>
      <c r="K43" s="67"/>
      <c r="L43" s="78"/>
      <c r="M43" s="110"/>
      <c r="N43" s="110"/>
      <c r="O43" s="66"/>
      <c r="P43" s="68"/>
      <c r="Q43" s="68"/>
      <c r="R43" s="68"/>
      <c r="S43" s="68"/>
      <c r="T43" s="198"/>
      <c r="U43" s="499"/>
      <c r="V43" s="214"/>
      <c r="W43" s="409"/>
      <c r="X43" s="214"/>
      <c r="Y43" s="867"/>
    </row>
    <row r="44" spans="1:25" s="231" customFormat="1" ht="15" customHeight="1" x14ac:dyDescent="0.2">
      <c r="A44" s="74" t="s">
        <v>635</v>
      </c>
      <c r="B44" s="493" t="s">
        <v>230</v>
      </c>
      <c r="C44" s="831"/>
      <c r="D44" s="251" t="s">
        <v>402</v>
      </c>
      <c r="E44" s="290">
        <v>10</v>
      </c>
      <c r="F44" s="483"/>
      <c r="G44" s="75"/>
      <c r="H44" s="75"/>
      <c r="I44" s="77"/>
      <c r="J44" s="77">
        <v>10</v>
      </c>
      <c r="K44" s="382"/>
      <c r="L44" s="78"/>
      <c r="M44" s="110"/>
      <c r="N44" s="110"/>
      <c r="O44" s="94"/>
      <c r="P44" s="68"/>
      <c r="Q44" s="68"/>
      <c r="R44" s="68"/>
      <c r="S44" s="68"/>
      <c r="T44" s="70"/>
      <c r="U44" s="499"/>
      <c r="V44" s="214"/>
      <c r="W44" s="409"/>
      <c r="X44" s="214"/>
      <c r="Y44" s="293"/>
    </row>
    <row r="45" spans="1:25" s="231" customFormat="1" ht="15" customHeight="1" x14ac:dyDescent="0.2">
      <c r="A45" s="74"/>
      <c r="B45" s="827"/>
      <c r="C45" s="24"/>
      <c r="D45" s="224" t="s">
        <v>232</v>
      </c>
      <c r="E45" s="257">
        <v>0</v>
      </c>
      <c r="F45" s="483"/>
      <c r="G45" s="75"/>
      <c r="H45" s="75"/>
      <c r="I45" s="77"/>
      <c r="J45" s="126">
        <v>0</v>
      </c>
      <c r="K45" s="382"/>
      <c r="L45" s="78"/>
      <c r="M45" s="110"/>
      <c r="N45" s="110"/>
      <c r="O45" s="94"/>
      <c r="P45" s="68"/>
      <c r="Q45" s="68"/>
      <c r="R45" s="68"/>
      <c r="S45" s="68"/>
      <c r="T45" s="70"/>
      <c r="U45" s="499"/>
      <c r="V45" s="214"/>
      <c r="W45" s="409"/>
      <c r="X45" s="214"/>
      <c r="Y45" s="293"/>
    </row>
    <row r="46" spans="1:25" s="231" customFormat="1" ht="15" customHeight="1" x14ac:dyDescent="0.2">
      <c r="A46" s="74"/>
      <c r="B46" s="827"/>
      <c r="C46" s="24"/>
      <c r="D46" s="224" t="s">
        <v>233</v>
      </c>
      <c r="E46" s="257">
        <v>10</v>
      </c>
      <c r="F46" s="483"/>
      <c r="G46" s="75"/>
      <c r="H46" s="75"/>
      <c r="I46" s="77"/>
      <c r="J46" s="126">
        <v>10</v>
      </c>
      <c r="K46" s="382"/>
      <c r="L46" s="78"/>
      <c r="M46" s="110"/>
      <c r="N46" s="110"/>
      <c r="O46" s="94"/>
      <c r="P46" s="68"/>
      <c r="Q46" s="68"/>
      <c r="R46" s="68"/>
      <c r="S46" s="68"/>
      <c r="T46" s="70"/>
      <c r="U46" s="499"/>
      <c r="V46" s="214"/>
      <c r="W46" s="409"/>
      <c r="X46" s="214"/>
      <c r="Y46" s="293"/>
    </row>
    <row r="47" spans="1:25" s="231" customFormat="1" ht="15" customHeight="1" x14ac:dyDescent="0.2">
      <c r="A47" s="173"/>
      <c r="B47" s="827"/>
      <c r="C47" s="24"/>
      <c r="D47" s="224"/>
      <c r="E47" s="255"/>
      <c r="F47" s="75"/>
      <c r="G47" s="75"/>
      <c r="H47" s="75"/>
      <c r="I47" s="77"/>
      <c r="J47" s="126"/>
      <c r="K47" s="262"/>
      <c r="L47" s="78"/>
      <c r="M47" s="110"/>
      <c r="N47" s="110"/>
      <c r="O47" s="94"/>
      <c r="P47" s="68"/>
      <c r="Q47" s="68"/>
      <c r="R47" s="68"/>
      <c r="S47" s="68"/>
      <c r="T47" s="70"/>
      <c r="U47" s="485"/>
      <c r="V47" s="214"/>
      <c r="W47" s="409"/>
      <c r="X47" s="214"/>
      <c r="Y47" s="293"/>
    </row>
    <row r="48" spans="1:25" s="231" customFormat="1" ht="15" customHeight="1" x14ac:dyDescent="0.2">
      <c r="A48" s="139" t="s">
        <v>636</v>
      </c>
      <c r="B48" s="493" t="s">
        <v>353</v>
      </c>
      <c r="C48" s="820"/>
      <c r="D48" s="164" t="s">
        <v>576</v>
      </c>
      <c r="E48" s="252">
        <f>SUM(E49:E50)</f>
        <v>53</v>
      </c>
      <c r="F48" s="254"/>
      <c r="G48" s="75"/>
      <c r="H48" s="75"/>
      <c r="I48" s="77"/>
      <c r="J48" s="918">
        <f>SUM(J49:J50)</f>
        <v>32</v>
      </c>
      <c r="K48" s="360">
        <v>21</v>
      </c>
      <c r="L48" s="496"/>
      <c r="M48" s="496"/>
      <c r="N48" s="110"/>
      <c r="O48" s="94"/>
      <c r="P48" s="68"/>
      <c r="Q48" s="68"/>
      <c r="R48" s="68"/>
      <c r="S48" s="68"/>
      <c r="T48" s="70"/>
      <c r="U48" s="485"/>
      <c r="V48" s="214"/>
      <c r="W48" s="409"/>
      <c r="X48" s="214"/>
      <c r="Y48" s="293"/>
    </row>
    <row r="49" spans="1:25" s="231" customFormat="1" ht="15" customHeight="1" x14ac:dyDescent="0.2">
      <c r="A49" s="139"/>
      <c r="B49" s="499"/>
      <c r="C49" s="646"/>
      <c r="D49" s="164" t="s">
        <v>275</v>
      </c>
      <c r="E49" s="255">
        <v>35</v>
      </c>
      <c r="F49" s="254"/>
      <c r="G49" s="75"/>
      <c r="H49" s="75"/>
      <c r="I49" s="77"/>
      <c r="J49" s="919">
        <v>23</v>
      </c>
      <c r="K49" s="110">
        <v>12</v>
      </c>
      <c r="L49" s="496"/>
      <c r="M49" s="496"/>
      <c r="N49" s="110"/>
      <c r="O49" s="94"/>
      <c r="P49" s="68"/>
      <c r="Q49" s="68"/>
      <c r="R49" s="68"/>
      <c r="S49" s="68"/>
      <c r="T49" s="70"/>
      <c r="U49" s="485"/>
      <c r="V49" s="214"/>
      <c r="W49" s="409"/>
      <c r="X49" s="214"/>
      <c r="Y49" s="293"/>
    </row>
    <row r="50" spans="1:25" s="231" customFormat="1" ht="15" customHeight="1" x14ac:dyDescent="0.2">
      <c r="A50" s="139"/>
      <c r="B50" s="827"/>
      <c r="C50" s="24"/>
      <c r="D50" s="164" t="s">
        <v>276</v>
      </c>
      <c r="E50" s="255">
        <v>18</v>
      </c>
      <c r="F50" s="254"/>
      <c r="G50" s="75"/>
      <c r="H50" s="75"/>
      <c r="I50" s="77"/>
      <c r="J50" s="919">
        <v>9</v>
      </c>
      <c r="K50" s="110">
        <v>9</v>
      </c>
      <c r="L50" s="496"/>
      <c r="M50" s="496"/>
      <c r="N50" s="110"/>
      <c r="O50" s="94"/>
      <c r="P50" s="68"/>
      <c r="Q50" s="68"/>
      <c r="R50" s="68"/>
      <c r="S50" s="68"/>
      <c r="T50" s="70"/>
      <c r="U50" s="485"/>
      <c r="V50" s="214"/>
      <c r="W50" s="409"/>
      <c r="X50" s="214"/>
      <c r="Y50" s="293"/>
    </row>
    <row r="51" spans="1:25" s="231" customFormat="1" ht="15" customHeight="1" x14ac:dyDescent="0.2">
      <c r="A51" s="493"/>
      <c r="B51" s="827"/>
      <c r="C51" s="24"/>
      <c r="D51" s="164"/>
      <c r="E51" s="257"/>
      <c r="F51" s="75"/>
      <c r="G51" s="75"/>
      <c r="H51" s="75"/>
      <c r="I51" s="77"/>
      <c r="J51" s="966"/>
      <c r="K51" s="110"/>
      <c r="L51" s="496"/>
      <c r="M51" s="496"/>
      <c r="N51" s="110"/>
      <c r="O51" s="66"/>
      <c r="P51" s="68"/>
      <c r="Q51" s="68"/>
      <c r="R51" s="68"/>
      <c r="S51" s="68"/>
      <c r="T51" s="198"/>
      <c r="U51" s="499"/>
      <c r="V51" s="214"/>
      <c r="W51" s="409"/>
      <c r="X51" s="214"/>
      <c r="Y51" s="867"/>
    </row>
    <row r="52" spans="1:25" ht="15" customHeight="1" x14ac:dyDescent="0.2">
      <c r="A52" s="173" t="s">
        <v>640</v>
      </c>
      <c r="B52" s="493" t="s">
        <v>242</v>
      </c>
      <c r="C52" s="831"/>
      <c r="D52" s="488" t="s">
        <v>569</v>
      </c>
      <c r="E52" s="252">
        <v>70</v>
      </c>
      <c r="F52" s="134"/>
      <c r="G52" s="134"/>
      <c r="H52" s="107"/>
      <c r="I52" s="58">
        <v>18</v>
      </c>
      <c r="J52" s="918">
        <f>SUM(J53:J54)</f>
        <v>52</v>
      </c>
      <c r="K52" s="482"/>
      <c r="L52" s="119"/>
      <c r="M52" s="119"/>
      <c r="N52" s="119"/>
      <c r="O52" s="133"/>
      <c r="T52" s="128"/>
      <c r="U52" s="152"/>
      <c r="V52" s="95"/>
      <c r="W52" s="79"/>
      <c r="X52" s="95"/>
      <c r="Y52" s="80"/>
    </row>
    <row r="53" spans="1:25" ht="15" customHeight="1" x14ac:dyDescent="0.2">
      <c r="A53" s="173"/>
      <c r="B53" s="493"/>
      <c r="C53" s="74"/>
      <c r="D53" s="167" t="s">
        <v>146</v>
      </c>
      <c r="E53" s="255">
        <v>23</v>
      </c>
      <c r="F53" s="134"/>
      <c r="G53" s="134"/>
      <c r="H53" s="107"/>
      <c r="I53" s="106">
        <v>0</v>
      </c>
      <c r="J53" s="919">
        <v>23</v>
      </c>
      <c r="K53" s="120"/>
      <c r="L53" s="119"/>
      <c r="M53" s="119"/>
      <c r="N53" s="119"/>
      <c r="O53" s="133"/>
      <c r="T53" s="128"/>
      <c r="U53" s="152"/>
      <c r="V53" s="95"/>
      <c r="W53" s="79"/>
      <c r="X53" s="95"/>
      <c r="Y53" s="80"/>
    </row>
    <row r="54" spans="1:25" ht="15" customHeight="1" x14ac:dyDescent="0.2">
      <c r="A54" s="173"/>
      <c r="B54" s="493"/>
      <c r="C54" s="74"/>
      <c r="D54" s="363" t="s">
        <v>147</v>
      </c>
      <c r="E54" s="255">
        <v>47</v>
      </c>
      <c r="F54" s="134"/>
      <c r="G54" s="134"/>
      <c r="H54" s="107"/>
      <c r="I54" s="106">
        <v>18</v>
      </c>
      <c r="J54" s="919">
        <v>29</v>
      </c>
      <c r="K54" s="120"/>
      <c r="L54" s="119"/>
      <c r="M54" s="119"/>
      <c r="N54" s="119"/>
      <c r="O54" s="133"/>
      <c r="T54" s="128"/>
      <c r="U54" s="152"/>
      <c r="V54" s="95"/>
      <c r="W54" s="79"/>
      <c r="X54" s="95"/>
      <c r="Y54" s="80"/>
    </row>
    <row r="55" spans="1:25" ht="15" customHeight="1" x14ac:dyDescent="0.2">
      <c r="A55" s="173"/>
      <c r="B55" s="493"/>
      <c r="C55" s="74"/>
      <c r="D55" s="224"/>
      <c r="E55" s="255"/>
      <c r="F55" s="134"/>
      <c r="G55" s="134"/>
      <c r="H55" s="107"/>
      <c r="I55" s="106"/>
      <c r="J55" s="196"/>
      <c r="K55" s="120"/>
      <c r="L55" s="119"/>
      <c r="M55" s="119"/>
      <c r="N55" s="119"/>
      <c r="O55" s="133"/>
      <c r="T55" s="128"/>
      <c r="U55" s="152"/>
      <c r="V55" s="95"/>
      <c r="W55" s="79"/>
      <c r="X55" s="95"/>
      <c r="Y55" s="80"/>
    </row>
    <row r="56" spans="1:25" ht="15" customHeight="1" x14ac:dyDescent="0.2">
      <c r="A56" s="173" t="s">
        <v>640</v>
      </c>
      <c r="B56" s="173" t="s">
        <v>477</v>
      </c>
      <c r="C56" s="831"/>
      <c r="D56" s="488" t="s">
        <v>570</v>
      </c>
      <c r="E56" s="290">
        <v>72</v>
      </c>
      <c r="F56" s="134"/>
      <c r="G56" s="134"/>
      <c r="H56" s="107"/>
      <c r="I56" s="106"/>
      <c r="J56" s="196"/>
      <c r="K56" s="67">
        <v>36</v>
      </c>
      <c r="L56" s="78">
        <v>36</v>
      </c>
      <c r="M56" s="119"/>
      <c r="N56" s="119"/>
      <c r="O56" s="133"/>
      <c r="T56" s="128"/>
      <c r="U56" s="152"/>
      <c r="V56" s="95"/>
      <c r="W56" s="79"/>
      <c r="X56" s="95"/>
      <c r="Y56" s="80"/>
    </row>
    <row r="57" spans="1:25" ht="15" customHeight="1" x14ac:dyDescent="0.2">
      <c r="A57" s="173"/>
      <c r="B57" s="173"/>
      <c r="C57" s="74"/>
      <c r="D57" s="167" t="s">
        <v>146</v>
      </c>
      <c r="E57" s="257">
        <v>72</v>
      </c>
      <c r="F57" s="134"/>
      <c r="G57" s="134"/>
      <c r="H57" s="107"/>
      <c r="I57" s="106"/>
      <c r="J57" s="196"/>
      <c r="K57" s="120">
        <v>36</v>
      </c>
      <c r="L57" s="119">
        <v>36</v>
      </c>
      <c r="M57" s="119"/>
      <c r="N57" s="119"/>
      <c r="O57" s="133"/>
      <c r="T57" s="128"/>
      <c r="U57" s="152"/>
      <c r="V57" s="95"/>
      <c r="W57" s="79"/>
      <c r="X57" s="95"/>
      <c r="Y57" s="80"/>
    </row>
    <row r="58" spans="1:25" ht="15" customHeight="1" x14ac:dyDescent="0.2">
      <c r="A58" s="173"/>
      <c r="B58" s="173"/>
      <c r="C58" s="74"/>
      <c r="D58" s="363" t="s">
        <v>147</v>
      </c>
      <c r="E58" s="257">
        <v>0</v>
      </c>
      <c r="F58" s="134"/>
      <c r="G58" s="134"/>
      <c r="H58" s="107"/>
      <c r="I58" s="106"/>
      <c r="J58" s="196"/>
      <c r="K58" s="120">
        <v>0</v>
      </c>
      <c r="L58" s="119">
        <v>0</v>
      </c>
      <c r="M58" s="119"/>
      <c r="N58" s="119"/>
      <c r="O58" s="133"/>
      <c r="T58" s="128"/>
      <c r="U58" s="152"/>
      <c r="V58" s="95"/>
      <c r="W58" s="79"/>
      <c r="X58" s="95"/>
      <c r="Y58" s="80"/>
    </row>
    <row r="59" spans="1:25" ht="15" customHeight="1" x14ac:dyDescent="0.2">
      <c r="A59" s="173"/>
      <c r="B59" s="173"/>
      <c r="C59" s="74"/>
      <c r="D59" s="224"/>
      <c r="E59" s="257"/>
      <c r="F59" s="134"/>
      <c r="G59" s="134"/>
      <c r="H59" s="107"/>
      <c r="I59" s="106"/>
      <c r="J59" s="196"/>
      <c r="K59" s="120"/>
      <c r="L59" s="119"/>
      <c r="M59" s="119"/>
      <c r="N59" s="119"/>
      <c r="O59" s="133"/>
      <c r="T59" s="128"/>
      <c r="U59" s="152"/>
      <c r="V59" s="95"/>
      <c r="W59" s="79"/>
      <c r="X59" s="95"/>
      <c r="Y59" s="80"/>
    </row>
    <row r="60" spans="1:25" ht="15" customHeight="1" x14ac:dyDescent="0.2">
      <c r="A60" s="173" t="s">
        <v>640</v>
      </c>
      <c r="B60" s="493" t="s">
        <v>318</v>
      </c>
      <c r="C60" s="831"/>
      <c r="D60" s="488" t="s">
        <v>571</v>
      </c>
      <c r="E60" s="290">
        <v>48</v>
      </c>
      <c r="F60" s="483"/>
      <c r="G60" s="75"/>
      <c r="H60" s="75"/>
      <c r="I60" s="126"/>
      <c r="J60" s="258"/>
      <c r="K60" s="78"/>
      <c r="L60" s="482"/>
      <c r="M60" s="482">
        <v>48</v>
      </c>
      <c r="N60" s="119"/>
      <c r="O60" s="133"/>
      <c r="P60" s="138"/>
      <c r="T60" s="131"/>
      <c r="U60" s="152"/>
      <c r="V60" s="95"/>
      <c r="W60" s="79"/>
      <c r="X60" s="95"/>
      <c r="Y60" s="80"/>
    </row>
    <row r="61" spans="1:25" ht="15" customHeight="1" x14ac:dyDescent="0.2">
      <c r="A61" s="173"/>
      <c r="B61" s="829"/>
      <c r="C61" s="489"/>
      <c r="D61" s="167" t="s">
        <v>146</v>
      </c>
      <c r="E61" s="257">
        <v>48</v>
      </c>
      <c r="F61" s="256"/>
      <c r="G61" s="107"/>
      <c r="H61" s="107"/>
      <c r="I61" s="126"/>
      <c r="J61" s="187"/>
      <c r="K61" s="119"/>
      <c r="L61" s="119"/>
      <c r="M61" s="119">
        <v>48</v>
      </c>
      <c r="N61" s="119"/>
      <c r="O61" s="133"/>
      <c r="P61" s="138"/>
      <c r="T61" s="131"/>
      <c r="U61" s="152"/>
      <c r="V61" s="95"/>
      <c r="W61" s="79"/>
      <c r="X61" s="95"/>
      <c r="Y61" s="80"/>
    </row>
    <row r="62" spans="1:25" s="227" customFormat="1" ht="15" customHeight="1" x14ac:dyDescent="0.2">
      <c r="A62" s="490"/>
      <c r="B62" s="644"/>
      <c r="C62" s="830"/>
      <c r="D62" s="363" t="s">
        <v>147</v>
      </c>
      <c r="E62" s="294">
        <v>0</v>
      </c>
      <c r="F62" s="491"/>
      <c r="G62" s="112"/>
      <c r="H62" s="112"/>
      <c r="I62" s="345"/>
      <c r="J62" s="904"/>
      <c r="K62" s="110"/>
      <c r="L62" s="110"/>
      <c r="M62" s="110">
        <v>0</v>
      </c>
      <c r="N62" s="492"/>
      <c r="O62" s="108"/>
      <c r="P62" s="138"/>
      <c r="Q62" s="138"/>
      <c r="R62" s="138"/>
      <c r="S62" s="138"/>
      <c r="T62" s="346"/>
      <c r="U62" s="347"/>
      <c r="V62" s="221"/>
      <c r="W62" s="222"/>
      <c r="X62" s="221"/>
      <c r="Y62" s="223"/>
    </row>
    <row r="63" spans="1:25" ht="15" customHeight="1" x14ac:dyDescent="0.2">
      <c r="A63" s="486"/>
      <c r="B63" s="493"/>
      <c r="C63" s="74"/>
      <c r="D63" s="487"/>
      <c r="E63" s="252"/>
      <c r="F63" s="107"/>
      <c r="G63" s="107"/>
      <c r="H63" s="58"/>
      <c r="I63" s="77"/>
      <c r="J63" s="76"/>
      <c r="K63" s="262"/>
      <c r="L63" s="119"/>
      <c r="M63" s="119"/>
      <c r="N63" s="119"/>
      <c r="O63" s="133"/>
      <c r="T63" s="128"/>
      <c r="U63" s="152"/>
      <c r="V63" s="95"/>
      <c r="W63" s="79"/>
      <c r="X63" s="95"/>
      <c r="Y63" s="80"/>
    </row>
    <row r="64" spans="1:25" ht="15" customHeight="1" x14ac:dyDescent="0.2">
      <c r="A64" s="493" t="s">
        <v>637</v>
      </c>
      <c r="B64" s="493" t="s">
        <v>345</v>
      </c>
      <c r="C64" s="820"/>
      <c r="D64" s="487" t="s">
        <v>399</v>
      </c>
      <c r="E64" s="290">
        <v>165</v>
      </c>
      <c r="F64" s="134"/>
      <c r="G64" s="134"/>
      <c r="H64" s="107"/>
      <c r="I64" s="58"/>
      <c r="J64" s="134"/>
      <c r="K64" s="494">
        <f>SUM(K65:K66)</f>
        <v>42</v>
      </c>
      <c r="L64" s="484">
        <f>SUM(L65:L66)</f>
        <v>42</v>
      </c>
      <c r="M64" s="67">
        <f>SUM(M65:M66)</f>
        <v>41</v>
      </c>
      <c r="N64" s="78">
        <f>SUM(N65:N66)</f>
        <v>40</v>
      </c>
      <c r="O64" s="133"/>
      <c r="T64" s="128"/>
      <c r="U64" s="152"/>
      <c r="V64" s="95"/>
      <c r="W64" s="79"/>
      <c r="X64" s="95"/>
      <c r="Y64" s="80"/>
    </row>
    <row r="65" spans="1:25" ht="15" customHeight="1" x14ac:dyDescent="0.2">
      <c r="A65" s="173"/>
      <c r="B65" s="150"/>
      <c r="C65" s="117"/>
      <c r="D65" s="164" t="s">
        <v>195</v>
      </c>
      <c r="E65" s="348">
        <f>SUM(E64-E66)</f>
        <v>106</v>
      </c>
      <c r="F65" s="134"/>
      <c r="G65" s="134"/>
      <c r="H65" s="107"/>
      <c r="I65" s="106"/>
      <c r="J65" s="134"/>
      <c r="K65" s="495">
        <v>27</v>
      </c>
      <c r="L65" s="120">
        <v>27</v>
      </c>
      <c r="M65" s="119">
        <v>26</v>
      </c>
      <c r="N65" s="119">
        <v>26</v>
      </c>
      <c r="O65" s="133"/>
      <c r="T65" s="128"/>
      <c r="U65" s="152"/>
      <c r="V65" s="95"/>
      <c r="W65" s="79"/>
      <c r="X65" s="95"/>
      <c r="Y65" s="80"/>
    </row>
    <row r="66" spans="1:25" ht="15" customHeight="1" x14ac:dyDescent="0.2">
      <c r="A66" s="173"/>
      <c r="B66" s="493"/>
      <c r="C66" s="74"/>
      <c r="D66" s="164" t="s">
        <v>194</v>
      </c>
      <c r="E66" s="348">
        <v>59</v>
      </c>
      <c r="F66" s="134"/>
      <c r="G66" s="134"/>
      <c r="H66" s="107"/>
      <c r="I66" s="106"/>
      <c r="J66" s="134"/>
      <c r="K66" s="495">
        <v>15</v>
      </c>
      <c r="L66" s="120">
        <v>15</v>
      </c>
      <c r="M66" s="119">
        <v>15</v>
      </c>
      <c r="N66" s="119">
        <v>14</v>
      </c>
      <c r="O66" s="133"/>
      <c r="T66" s="128"/>
      <c r="U66" s="152"/>
      <c r="V66" s="95"/>
      <c r="W66" s="79"/>
      <c r="X66" s="95"/>
      <c r="Y66" s="80"/>
    </row>
    <row r="67" spans="1:25" ht="15" customHeight="1" x14ac:dyDescent="0.2">
      <c r="A67" s="173"/>
      <c r="B67" s="493"/>
      <c r="C67" s="74"/>
      <c r="D67" s="224"/>
      <c r="E67" s="255"/>
      <c r="F67" s="134"/>
      <c r="G67" s="134"/>
      <c r="H67" s="107"/>
      <c r="I67" s="106"/>
      <c r="J67" s="196"/>
      <c r="K67" s="253"/>
      <c r="L67" s="119"/>
      <c r="M67" s="119"/>
      <c r="N67" s="119"/>
      <c r="O67" s="133"/>
      <c r="T67" s="128"/>
      <c r="U67" s="152"/>
      <c r="V67" s="95"/>
      <c r="W67" s="79"/>
      <c r="X67" s="95"/>
      <c r="Y67" s="80"/>
    </row>
    <row r="68" spans="1:25" s="231" customFormat="1" ht="15" customHeight="1" x14ac:dyDescent="0.2">
      <c r="A68" s="139" t="s">
        <v>274</v>
      </c>
      <c r="B68" s="493" t="s">
        <v>197</v>
      </c>
      <c r="C68" s="820"/>
      <c r="D68" s="487" t="s">
        <v>400</v>
      </c>
      <c r="E68" s="252">
        <v>135</v>
      </c>
      <c r="F68" s="254"/>
      <c r="G68" s="75"/>
      <c r="H68" s="75"/>
      <c r="I68" s="77"/>
      <c r="J68" s="905"/>
      <c r="K68" s="914"/>
      <c r="L68" s="67">
        <f>SUM(L69:L70)</f>
        <v>46</v>
      </c>
      <c r="M68" s="67">
        <f t="shared" ref="M68:N68" si="9">SUM(M69:M70)</f>
        <v>46</v>
      </c>
      <c r="N68" s="195">
        <f t="shared" si="9"/>
        <v>43</v>
      </c>
      <c r="O68" s="94"/>
      <c r="P68" s="68"/>
      <c r="Q68" s="68"/>
      <c r="R68" s="68"/>
      <c r="S68" s="68"/>
      <c r="T68" s="70"/>
      <c r="U68" s="485"/>
      <c r="V68" s="214"/>
      <c r="W68" s="409"/>
      <c r="X68" s="214"/>
      <c r="Y68" s="293"/>
    </row>
    <row r="69" spans="1:25" s="231" customFormat="1" ht="15" customHeight="1" x14ac:dyDescent="0.2">
      <c r="A69" s="139"/>
      <c r="B69" s="493" t="s">
        <v>361</v>
      </c>
      <c r="C69" s="74"/>
      <c r="D69" s="164" t="s">
        <v>260</v>
      </c>
      <c r="E69" s="255">
        <v>88</v>
      </c>
      <c r="F69" s="254"/>
      <c r="G69" s="75"/>
      <c r="H69" s="75"/>
      <c r="I69" s="77"/>
      <c r="J69" s="905"/>
      <c r="K69" s="914"/>
      <c r="L69" s="120">
        <v>30</v>
      </c>
      <c r="M69" s="120">
        <v>30</v>
      </c>
      <c r="N69" s="497">
        <v>28</v>
      </c>
      <c r="O69" s="133"/>
      <c r="P69" s="68"/>
      <c r="Q69" s="68"/>
      <c r="R69" s="68"/>
      <c r="S69" s="68"/>
      <c r="T69" s="70"/>
      <c r="U69" s="485"/>
      <c r="V69" s="214"/>
      <c r="W69" s="409"/>
      <c r="X69" s="214"/>
      <c r="Y69" s="293"/>
    </row>
    <row r="70" spans="1:25" s="231" customFormat="1" ht="15" customHeight="1" x14ac:dyDescent="0.2">
      <c r="A70" s="139"/>
      <c r="B70" s="827"/>
      <c r="C70" s="24"/>
      <c r="D70" s="164" t="s">
        <v>261</v>
      </c>
      <c r="E70" s="255">
        <v>47</v>
      </c>
      <c r="F70" s="254"/>
      <c r="G70" s="75"/>
      <c r="H70" s="75"/>
      <c r="I70" s="77"/>
      <c r="J70" s="905"/>
      <c r="K70" s="914"/>
      <c r="L70" s="120">
        <v>16</v>
      </c>
      <c r="M70" s="120">
        <v>16</v>
      </c>
      <c r="N70" s="197">
        <v>15</v>
      </c>
      <c r="O70" s="133"/>
      <c r="P70" s="68"/>
      <c r="Q70" s="68"/>
      <c r="R70" s="68"/>
      <c r="S70" s="68"/>
      <c r="T70" s="70"/>
      <c r="U70" s="485"/>
      <c r="V70" s="214"/>
      <c r="W70" s="409"/>
      <c r="X70" s="214"/>
      <c r="Y70" s="293"/>
    </row>
    <row r="71" spans="1:25" s="227" customFormat="1" ht="15" customHeight="1" x14ac:dyDescent="0.2">
      <c r="A71" s="498"/>
      <c r="B71" s="644"/>
      <c r="C71" s="830"/>
      <c r="D71" s="498"/>
      <c r="E71" s="348"/>
      <c r="F71" s="203"/>
      <c r="G71" s="112"/>
      <c r="H71" s="112"/>
      <c r="I71" s="345"/>
      <c r="J71" s="113"/>
      <c r="K71" s="226"/>
      <c r="L71" s="110"/>
      <c r="M71" s="110"/>
      <c r="N71" s="110"/>
      <c r="O71" s="108"/>
      <c r="P71" s="138"/>
      <c r="Q71" s="138"/>
      <c r="R71" s="138"/>
      <c r="S71" s="138"/>
      <c r="T71" s="137"/>
      <c r="U71" s="347"/>
      <c r="V71" s="221"/>
      <c r="W71" s="222"/>
      <c r="X71" s="221"/>
      <c r="Y71" s="223"/>
    </row>
    <row r="72" spans="1:25" ht="15" customHeight="1" x14ac:dyDescent="0.2">
      <c r="A72" s="173" t="s">
        <v>641</v>
      </c>
      <c r="B72" s="493" t="s">
        <v>338</v>
      </c>
      <c r="C72" s="831"/>
      <c r="D72" s="487" t="s">
        <v>456</v>
      </c>
      <c r="E72" s="290">
        <v>44</v>
      </c>
      <c r="F72" s="256"/>
      <c r="G72" s="107"/>
      <c r="H72" s="107"/>
      <c r="I72" s="126"/>
      <c r="J72" s="76"/>
      <c r="K72" s="253"/>
      <c r="L72" s="67">
        <f>SUM(L73:L74)</f>
        <v>22</v>
      </c>
      <c r="M72" s="78">
        <f>SUM(M73:M74)</f>
        <v>22</v>
      </c>
      <c r="N72" s="119"/>
      <c r="O72" s="127"/>
      <c r="T72" s="131"/>
      <c r="U72" s="152"/>
      <c r="V72" s="95"/>
      <c r="W72" s="79"/>
      <c r="X72" s="95"/>
      <c r="Y72" s="80"/>
    </row>
    <row r="73" spans="1:25" ht="15" customHeight="1" x14ac:dyDescent="0.2">
      <c r="A73" s="173"/>
      <c r="B73" s="493"/>
      <c r="C73" s="74"/>
      <c r="D73" s="164" t="s">
        <v>339</v>
      </c>
      <c r="E73" s="255">
        <v>44</v>
      </c>
      <c r="F73" s="134"/>
      <c r="G73" s="134"/>
      <c r="H73" s="107"/>
      <c r="I73" s="106"/>
      <c r="J73" s="196"/>
      <c r="K73" s="120"/>
      <c r="L73" s="120">
        <v>22</v>
      </c>
      <c r="M73" s="119">
        <v>22</v>
      </c>
      <c r="N73" s="119"/>
      <c r="O73" s="133"/>
      <c r="T73" s="128"/>
      <c r="U73" s="152"/>
      <c r="V73" s="95"/>
      <c r="W73" s="79"/>
      <c r="X73" s="95"/>
      <c r="Y73" s="80"/>
    </row>
    <row r="74" spans="1:25" ht="15" customHeight="1" x14ac:dyDescent="0.2">
      <c r="A74" s="173"/>
      <c r="B74" s="493"/>
      <c r="C74" s="74"/>
      <c r="D74" s="164" t="s">
        <v>340</v>
      </c>
      <c r="E74" s="255">
        <v>0</v>
      </c>
      <c r="F74" s="134"/>
      <c r="G74" s="134"/>
      <c r="H74" s="107"/>
      <c r="I74" s="106"/>
      <c r="J74" s="196"/>
      <c r="K74" s="120"/>
      <c r="L74" s="120">
        <v>0</v>
      </c>
      <c r="M74" s="119">
        <v>0</v>
      </c>
      <c r="N74" s="119"/>
      <c r="O74" s="133"/>
      <c r="T74" s="128"/>
      <c r="U74" s="152"/>
      <c r="V74" s="95"/>
      <c r="W74" s="79"/>
      <c r="X74" s="95"/>
      <c r="Y74" s="80"/>
    </row>
    <row r="75" spans="1:25" ht="15" customHeight="1" x14ac:dyDescent="0.2">
      <c r="A75" s="173"/>
      <c r="B75" s="493"/>
      <c r="C75" s="74"/>
      <c r="D75" s="224"/>
      <c r="E75" s="255"/>
      <c r="F75" s="134"/>
      <c r="G75" s="134"/>
      <c r="H75" s="107"/>
      <c r="I75" s="106"/>
      <c r="J75" s="196"/>
      <c r="K75" s="253"/>
      <c r="L75" s="119"/>
      <c r="M75" s="119"/>
      <c r="N75" s="119"/>
      <c r="O75" s="133"/>
      <c r="T75" s="128"/>
      <c r="U75" s="152"/>
      <c r="V75" s="95"/>
      <c r="W75" s="79"/>
      <c r="X75" s="95"/>
      <c r="Y75" s="80"/>
    </row>
    <row r="76" spans="1:25" ht="15" customHeight="1" x14ac:dyDescent="0.2">
      <c r="A76" s="173" t="s">
        <v>272</v>
      </c>
      <c r="B76" s="493" t="s">
        <v>83</v>
      </c>
      <c r="C76" s="831"/>
      <c r="D76" s="488" t="s">
        <v>404</v>
      </c>
      <c r="E76" s="290">
        <v>27</v>
      </c>
      <c r="F76" s="256"/>
      <c r="G76" s="107"/>
      <c r="H76" s="107"/>
      <c r="I76" s="126"/>
      <c r="J76" s="76"/>
      <c r="K76" s="382"/>
      <c r="L76" s="78">
        <v>13</v>
      </c>
      <c r="M76" s="78">
        <v>14</v>
      </c>
      <c r="N76" s="78"/>
      <c r="O76" s="127"/>
      <c r="T76" s="131"/>
      <c r="U76" s="152"/>
      <c r="V76" s="95"/>
      <c r="W76" s="79"/>
      <c r="X76" s="95"/>
      <c r="Y76" s="80"/>
    </row>
    <row r="77" spans="1:25" ht="15" customHeight="1" x14ac:dyDescent="0.2">
      <c r="A77" s="224"/>
      <c r="B77" s="493"/>
      <c r="C77" s="103"/>
      <c r="D77" s="251"/>
      <c r="E77" s="290"/>
      <c r="F77" s="107"/>
      <c r="G77" s="107"/>
      <c r="H77" s="107"/>
      <c r="I77" s="126"/>
      <c r="J77" s="76"/>
      <c r="K77" s="382"/>
      <c r="L77" s="78"/>
      <c r="M77" s="78"/>
      <c r="N77" s="119"/>
      <c r="O77" s="133"/>
      <c r="T77" s="128"/>
      <c r="U77" s="150"/>
      <c r="V77" s="95"/>
      <c r="W77" s="79"/>
      <c r="X77" s="95"/>
      <c r="Y77" s="80"/>
    </row>
    <row r="78" spans="1:25" ht="15" customHeight="1" x14ac:dyDescent="0.2">
      <c r="A78" s="74" t="s">
        <v>273</v>
      </c>
      <c r="B78" s="74" t="s">
        <v>354</v>
      </c>
      <c r="C78" s="820"/>
      <c r="D78" s="24" t="s">
        <v>405</v>
      </c>
      <c r="E78" s="252">
        <v>81</v>
      </c>
      <c r="F78" s="75"/>
      <c r="G78" s="76"/>
      <c r="H78" s="76"/>
      <c r="I78" s="58"/>
      <c r="J78" s="405"/>
      <c r="K78" s="289"/>
      <c r="L78" s="119"/>
      <c r="M78" s="67">
        <v>30</v>
      </c>
      <c r="N78" s="67">
        <v>51</v>
      </c>
      <c r="O78" s="94"/>
      <c r="P78" s="130"/>
      <c r="S78" s="130"/>
      <c r="T78" s="70"/>
      <c r="U78" s="485"/>
      <c r="V78" s="214"/>
      <c r="W78" s="409"/>
      <c r="X78" s="214"/>
      <c r="Y78" s="293"/>
    </row>
    <row r="79" spans="1:25" ht="15" customHeight="1" x14ac:dyDescent="0.2">
      <c r="A79" s="74"/>
      <c r="B79" s="74"/>
      <c r="C79" s="74"/>
      <c r="D79" s="74" t="s">
        <v>145</v>
      </c>
      <c r="E79" s="257">
        <f>SUM(E78-E80)</f>
        <v>57</v>
      </c>
      <c r="F79" s="107"/>
      <c r="G79" s="107"/>
      <c r="H79" s="107"/>
      <c r="I79" s="77"/>
      <c r="J79" s="405"/>
      <c r="K79" s="289"/>
      <c r="L79" s="119"/>
      <c r="M79" s="120">
        <v>18</v>
      </c>
      <c r="N79" s="500">
        <v>39</v>
      </c>
      <c r="O79" s="67"/>
      <c r="P79" s="125"/>
      <c r="S79" s="68"/>
      <c r="T79" s="198"/>
      <c r="U79" s="152"/>
      <c r="V79" s="95"/>
      <c r="W79" s="79"/>
      <c r="X79" s="95"/>
      <c r="Y79" s="80"/>
    </row>
    <row r="80" spans="1:25" ht="15" customHeight="1" x14ac:dyDescent="0.2">
      <c r="A80" s="74"/>
      <c r="B80" s="74"/>
      <c r="C80" s="74"/>
      <c r="D80" s="74" t="s">
        <v>243</v>
      </c>
      <c r="E80" s="257">
        <v>24</v>
      </c>
      <c r="F80" s="107"/>
      <c r="G80" s="107"/>
      <c r="H80" s="107"/>
      <c r="I80" s="77"/>
      <c r="J80" s="405"/>
      <c r="K80" s="289"/>
      <c r="L80" s="119"/>
      <c r="M80" s="120">
        <v>12</v>
      </c>
      <c r="N80" s="500">
        <v>12</v>
      </c>
      <c r="O80" s="94"/>
      <c r="P80" s="68"/>
      <c r="S80" s="68"/>
      <c r="T80" s="70"/>
      <c r="U80" s="152"/>
      <c r="V80" s="95"/>
      <c r="W80" s="79"/>
      <c r="X80" s="95"/>
      <c r="Y80" s="80"/>
    </row>
    <row r="81" spans="1:25" ht="15" customHeight="1" x14ac:dyDescent="0.2">
      <c r="A81" s="224"/>
      <c r="B81" s="493"/>
      <c r="C81" s="74"/>
      <c r="D81" s="224"/>
      <c r="E81" s="257"/>
      <c r="F81" s="107"/>
      <c r="G81" s="107"/>
      <c r="H81" s="107"/>
      <c r="I81" s="77"/>
      <c r="J81" s="405"/>
      <c r="K81" s="289"/>
      <c r="L81" s="469"/>
      <c r="M81" s="78"/>
      <c r="N81" s="78"/>
      <c r="O81" s="94"/>
      <c r="P81" s="68"/>
      <c r="Q81" s="68"/>
      <c r="R81" s="68"/>
      <c r="S81" s="68"/>
      <c r="T81" s="70"/>
      <c r="U81" s="150"/>
      <c r="V81" s="95"/>
      <c r="W81" s="79"/>
      <c r="X81" s="95"/>
      <c r="Y81" s="80"/>
    </row>
    <row r="82" spans="1:25" ht="15" customHeight="1" x14ac:dyDescent="0.2">
      <c r="A82" s="224" t="s">
        <v>638</v>
      </c>
      <c r="B82" s="493" t="s">
        <v>572</v>
      </c>
      <c r="C82" s="864"/>
      <c r="D82" s="251" t="s">
        <v>492</v>
      </c>
      <c r="E82" s="290">
        <f>SUM(E83:E84)</f>
        <v>35</v>
      </c>
      <c r="F82" s="107"/>
      <c r="G82" s="107"/>
      <c r="H82" s="107"/>
      <c r="I82" s="77"/>
      <c r="J82" s="405"/>
      <c r="K82" s="289"/>
      <c r="L82" s="469"/>
      <c r="M82" s="78">
        <f>SUM(M83:M84)</f>
        <v>35</v>
      </c>
      <c r="N82" s="119"/>
      <c r="O82" s="94"/>
      <c r="P82" s="68"/>
      <c r="Q82" s="68"/>
      <c r="R82" s="68"/>
      <c r="S82" s="68"/>
      <c r="T82" s="70"/>
      <c r="U82" s="150"/>
      <c r="V82" s="95"/>
      <c r="W82" s="79"/>
      <c r="X82" s="95"/>
      <c r="Y82" s="80"/>
    </row>
    <row r="83" spans="1:25" ht="15" customHeight="1" x14ac:dyDescent="0.2">
      <c r="A83" s="224"/>
      <c r="B83" s="493"/>
      <c r="C83" s="74"/>
      <c r="D83" s="224" t="s">
        <v>493</v>
      </c>
      <c r="E83" s="257">
        <v>25</v>
      </c>
      <c r="F83" s="107"/>
      <c r="G83" s="107"/>
      <c r="H83" s="107"/>
      <c r="I83" s="77"/>
      <c r="J83" s="405"/>
      <c r="K83" s="289"/>
      <c r="L83" s="469"/>
      <c r="M83" s="119">
        <v>25</v>
      </c>
      <c r="N83" s="119"/>
      <c r="O83" s="94"/>
      <c r="P83" s="68"/>
      <c r="Q83" s="68"/>
      <c r="R83" s="68"/>
      <c r="S83" s="68"/>
      <c r="T83" s="70"/>
      <c r="U83" s="150"/>
      <c r="V83" s="95"/>
      <c r="W83" s="79"/>
      <c r="X83" s="95"/>
      <c r="Y83" s="80"/>
    </row>
    <row r="84" spans="1:25" ht="15" customHeight="1" x14ac:dyDescent="0.2">
      <c r="A84" s="224"/>
      <c r="B84" s="493"/>
      <c r="C84" s="174"/>
      <c r="D84" s="224" t="s">
        <v>494</v>
      </c>
      <c r="E84" s="255">
        <v>10</v>
      </c>
      <c r="F84" s="107"/>
      <c r="G84" s="107"/>
      <c r="H84" s="107"/>
      <c r="I84" s="126"/>
      <c r="J84" s="76"/>
      <c r="K84" s="262"/>
      <c r="L84" s="78"/>
      <c r="M84" s="119">
        <v>10</v>
      </c>
      <c r="N84" s="119"/>
      <c r="O84" s="133"/>
      <c r="T84" s="128"/>
      <c r="U84" s="152"/>
      <c r="V84" s="95"/>
      <c r="W84" s="79"/>
      <c r="X84" s="95"/>
      <c r="Y84" s="80"/>
    </row>
    <row r="85" spans="1:25" ht="15" customHeight="1" x14ac:dyDescent="0.2">
      <c r="A85" s="81"/>
      <c r="B85" s="81"/>
      <c r="C85" s="81"/>
      <c r="D85" s="471" t="s">
        <v>478</v>
      </c>
      <c r="E85" s="407"/>
      <c r="F85" s="501"/>
      <c r="G85" s="29"/>
      <c r="H85" s="29"/>
      <c r="I85" s="30"/>
      <c r="J85" s="29"/>
      <c r="K85" s="285"/>
      <c r="L85" s="33"/>
      <c r="M85" s="33"/>
      <c r="N85" s="33"/>
      <c r="O85" s="31"/>
      <c r="P85" s="35"/>
      <c r="Q85" s="35"/>
      <c r="R85" s="35"/>
      <c r="S85" s="35"/>
      <c r="T85" s="181"/>
      <c r="U85" s="145"/>
      <c r="V85" s="146"/>
      <c r="W85" s="147"/>
      <c r="X85" s="146"/>
      <c r="Y85" s="148"/>
    </row>
    <row r="86" spans="1:25" ht="15" customHeight="1" x14ac:dyDescent="0.2">
      <c r="A86" s="139"/>
      <c r="B86" s="139"/>
      <c r="C86" s="74"/>
      <c r="D86" s="158"/>
      <c r="E86" s="252"/>
      <c r="F86" s="75"/>
      <c r="G86" s="76"/>
      <c r="H86" s="76"/>
      <c r="I86" s="58"/>
      <c r="J86" s="75"/>
      <c r="K86" s="262"/>
      <c r="L86" s="78"/>
      <c r="M86" s="78"/>
      <c r="N86" s="78"/>
      <c r="O86" s="94"/>
      <c r="P86" s="130"/>
      <c r="Q86" s="130"/>
      <c r="R86" s="130"/>
      <c r="S86" s="130"/>
      <c r="T86" s="128"/>
      <c r="U86" s="152"/>
      <c r="V86" s="95"/>
      <c r="W86" s="79"/>
      <c r="X86" s="95"/>
      <c r="Y86" s="80"/>
    </row>
    <row r="87" spans="1:25" ht="15" customHeight="1" x14ac:dyDescent="0.2">
      <c r="A87" s="74" t="s">
        <v>639</v>
      </c>
      <c r="B87" s="74" t="s">
        <v>362</v>
      </c>
      <c r="C87" s="831"/>
      <c r="D87" s="24" t="s">
        <v>580</v>
      </c>
      <c r="E87" s="290">
        <v>100</v>
      </c>
      <c r="F87" s="256"/>
      <c r="G87" s="107"/>
      <c r="H87" s="107"/>
      <c r="I87" s="126"/>
      <c r="J87" s="76"/>
      <c r="K87" s="253"/>
      <c r="L87" s="78"/>
      <c r="M87" s="119"/>
      <c r="N87" s="119"/>
      <c r="O87" s="66">
        <v>50</v>
      </c>
      <c r="P87" s="75">
        <v>50</v>
      </c>
      <c r="Q87" s="121"/>
      <c r="R87" s="121"/>
      <c r="S87" s="121"/>
      <c r="T87" s="131"/>
      <c r="U87" s="152"/>
      <c r="V87" s="95"/>
      <c r="W87" s="79"/>
      <c r="X87" s="95"/>
      <c r="Y87" s="80"/>
    </row>
    <row r="88" spans="1:25" ht="15" customHeight="1" x14ac:dyDescent="0.2">
      <c r="A88" s="139"/>
      <c r="B88" s="139"/>
      <c r="C88" s="74"/>
      <c r="D88" s="74" t="s">
        <v>228</v>
      </c>
      <c r="E88" s="255">
        <f>SUM(E87-E89)</f>
        <v>70</v>
      </c>
      <c r="F88" s="107"/>
      <c r="G88" s="107"/>
      <c r="H88" s="107"/>
      <c r="I88" s="126"/>
      <c r="J88" s="134"/>
      <c r="K88" s="253"/>
      <c r="L88" s="119"/>
      <c r="M88" s="119"/>
      <c r="N88" s="119"/>
      <c r="O88" s="133">
        <v>35</v>
      </c>
      <c r="P88" s="107">
        <v>35</v>
      </c>
      <c r="Q88" s="121"/>
      <c r="R88" s="121"/>
      <c r="S88" s="121"/>
      <c r="T88" s="128"/>
      <c r="U88" s="152"/>
      <c r="V88" s="95"/>
      <c r="W88" s="79"/>
      <c r="X88" s="95"/>
      <c r="Y88" s="80"/>
    </row>
    <row r="89" spans="1:25" ht="15" customHeight="1" x14ac:dyDescent="0.2">
      <c r="A89" s="139"/>
      <c r="B89" s="139"/>
      <c r="C89" s="74"/>
      <c r="D89" s="74" t="s">
        <v>229</v>
      </c>
      <c r="E89" s="255">
        <f>SUM(E87*0.3)</f>
        <v>30</v>
      </c>
      <c r="F89" s="107"/>
      <c r="G89" s="107"/>
      <c r="H89" s="107"/>
      <c r="I89" s="126"/>
      <c r="J89" s="134"/>
      <c r="K89" s="253"/>
      <c r="L89" s="119"/>
      <c r="M89" s="119"/>
      <c r="N89" s="119"/>
      <c r="O89" s="133">
        <v>15</v>
      </c>
      <c r="P89" s="107">
        <v>15</v>
      </c>
      <c r="Q89" s="121"/>
      <c r="R89" s="121"/>
      <c r="S89" s="121"/>
      <c r="T89" s="128"/>
      <c r="U89" s="152"/>
      <c r="V89" s="95"/>
      <c r="W89" s="79"/>
      <c r="X89" s="95"/>
      <c r="Y89" s="80"/>
    </row>
    <row r="90" spans="1:25" ht="15" customHeight="1" x14ac:dyDescent="0.2">
      <c r="A90" s="139"/>
      <c r="B90" s="139"/>
      <c r="C90" s="74"/>
      <c r="D90" s="139"/>
      <c r="E90" s="255"/>
      <c r="F90" s="107"/>
      <c r="G90" s="107"/>
      <c r="H90" s="107"/>
      <c r="I90" s="77"/>
      <c r="J90" s="134"/>
      <c r="K90" s="253"/>
      <c r="L90" s="78"/>
      <c r="M90" s="78"/>
      <c r="N90" s="78"/>
      <c r="O90" s="94"/>
      <c r="P90" s="68"/>
      <c r="Q90" s="68"/>
      <c r="R90" s="68"/>
      <c r="S90" s="68"/>
      <c r="T90" s="70"/>
      <c r="U90" s="152"/>
      <c r="V90" s="95"/>
      <c r="W90" s="79"/>
      <c r="X90" s="95"/>
      <c r="Y90" s="80"/>
    </row>
    <row r="91" spans="1:25" ht="15" customHeight="1" x14ac:dyDescent="0.2">
      <c r="A91" s="103" t="s">
        <v>642</v>
      </c>
      <c r="B91" s="74" t="s">
        <v>490</v>
      </c>
      <c r="C91" s="831"/>
      <c r="D91" s="24" t="s">
        <v>491</v>
      </c>
      <c r="E91" s="290">
        <v>18</v>
      </c>
      <c r="F91" s="256"/>
      <c r="G91" s="107"/>
      <c r="H91" s="107"/>
      <c r="I91" s="126"/>
      <c r="J91" s="134"/>
      <c r="K91" s="382"/>
      <c r="L91" s="78">
        <v>18</v>
      </c>
      <c r="M91" s="119"/>
      <c r="N91" s="78"/>
      <c r="O91" s="66"/>
      <c r="T91" s="131"/>
      <c r="U91" s="152"/>
      <c r="V91" s="95"/>
      <c r="W91" s="79"/>
      <c r="X91" s="95"/>
      <c r="Y91" s="80"/>
    </row>
    <row r="92" spans="1:25" ht="15" customHeight="1" x14ac:dyDescent="0.2">
      <c r="A92" s="103"/>
      <c r="B92" s="74"/>
      <c r="C92" s="74"/>
      <c r="D92" s="251"/>
      <c r="E92" s="290"/>
      <c r="F92" s="256"/>
      <c r="G92" s="107"/>
      <c r="H92" s="107"/>
      <c r="I92" s="126"/>
      <c r="J92" s="134"/>
      <c r="K92" s="289"/>
      <c r="L92" s="119"/>
      <c r="M92" s="119"/>
      <c r="N92" s="119"/>
      <c r="O92" s="133"/>
      <c r="T92" s="128"/>
      <c r="U92" s="150"/>
      <c r="V92" s="95"/>
      <c r="W92" s="79"/>
      <c r="X92" s="95"/>
      <c r="Y92" s="80"/>
    </row>
    <row r="93" spans="1:25" ht="15" customHeight="1" x14ac:dyDescent="0.2">
      <c r="A93" s="81"/>
      <c r="B93" s="81"/>
      <c r="C93" s="81"/>
      <c r="D93" s="25" t="s">
        <v>29</v>
      </c>
      <c r="E93" s="472">
        <f>SUM(F93:Y93)</f>
        <v>68</v>
      </c>
      <c r="F93" s="177">
        <v>12</v>
      </c>
      <c r="G93" s="30">
        <v>8</v>
      </c>
      <c r="H93" s="30">
        <v>15</v>
      </c>
      <c r="I93" s="30">
        <v>20</v>
      </c>
      <c r="J93" s="30">
        <v>13</v>
      </c>
      <c r="K93" s="364"/>
      <c r="L93" s="114"/>
      <c r="M93" s="114"/>
      <c r="N93" s="114"/>
      <c r="O93" s="144"/>
      <c r="P93" s="116"/>
      <c r="Q93" s="116"/>
      <c r="R93" s="116"/>
      <c r="S93" s="116"/>
      <c r="T93" s="181"/>
      <c r="U93" s="145"/>
      <c r="V93" s="146"/>
      <c r="W93" s="147"/>
      <c r="X93" s="146"/>
      <c r="Y93" s="148"/>
    </row>
    <row r="94" spans="1:25" ht="15" customHeight="1" x14ac:dyDescent="0.2">
      <c r="A94" s="74"/>
      <c r="B94" s="74"/>
      <c r="C94" s="74"/>
      <c r="D94" s="259" t="s">
        <v>564</v>
      </c>
      <c r="E94" s="290">
        <f>SUM(K94:Q94)</f>
        <v>95</v>
      </c>
      <c r="F94" s="367"/>
      <c r="G94" s="75"/>
      <c r="H94" s="58"/>
      <c r="I94" s="58"/>
      <c r="J94" s="75"/>
      <c r="K94" s="382">
        <v>14</v>
      </c>
      <c r="L94" s="67">
        <v>14</v>
      </c>
      <c r="M94" s="67">
        <v>14</v>
      </c>
      <c r="N94" s="67">
        <v>14</v>
      </c>
      <c r="O94" s="66">
        <v>13</v>
      </c>
      <c r="P94" s="75">
        <v>13</v>
      </c>
      <c r="Q94" s="75">
        <v>13</v>
      </c>
      <c r="R94" s="75"/>
      <c r="S94" s="75"/>
      <c r="T94" s="258"/>
      <c r="U94" s="152"/>
      <c r="V94" s="95"/>
      <c r="W94" s="79"/>
      <c r="X94" s="95"/>
      <c r="Y94" s="80"/>
    </row>
    <row r="95" spans="1:25" s="510" customFormat="1" ht="15" customHeight="1" x14ac:dyDescent="0.2">
      <c r="A95" s="502"/>
      <c r="B95" s="832"/>
      <c r="C95" s="502"/>
      <c r="D95" s="834" t="s">
        <v>167</v>
      </c>
      <c r="E95" s="503">
        <v>5</v>
      </c>
      <c r="F95" s="504"/>
      <c r="G95" s="267"/>
      <c r="H95" s="58"/>
      <c r="I95" s="58"/>
      <c r="J95" s="267"/>
      <c r="K95" s="392">
        <v>1</v>
      </c>
      <c r="L95" s="268">
        <v>1</v>
      </c>
      <c r="M95" s="268">
        <v>1</v>
      </c>
      <c r="N95" s="268">
        <v>1</v>
      </c>
      <c r="O95" s="901">
        <v>1</v>
      </c>
      <c r="P95" s="267"/>
      <c r="Q95" s="267"/>
      <c r="R95" s="267"/>
      <c r="S95" s="267"/>
      <c r="T95" s="505"/>
      <c r="U95" s="506"/>
      <c r="V95" s="507"/>
      <c r="W95" s="508"/>
      <c r="X95" s="507"/>
      <c r="Y95" s="509"/>
    </row>
    <row r="96" spans="1:25" ht="15" customHeight="1" x14ac:dyDescent="0.2">
      <c r="A96" s="74"/>
      <c r="B96" s="493"/>
      <c r="C96" s="74"/>
      <c r="D96" s="834" t="s">
        <v>166</v>
      </c>
      <c r="E96" s="503">
        <f>SUM(R96:W96)</f>
        <v>72</v>
      </c>
      <c r="F96" s="367"/>
      <c r="G96" s="75"/>
      <c r="H96" s="75"/>
      <c r="I96" s="58"/>
      <c r="J96" s="75"/>
      <c r="K96" s="382"/>
      <c r="L96" s="268"/>
      <c r="M96" s="268"/>
      <c r="N96" s="268"/>
      <c r="O96" s="901"/>
      <c r="P96" s="267"/>
      <c r="Q96" s="267"/>
      <c r="R96" s="267">
        <v>12</v>
      </c>
      <c r="S96" s="267">
        <v>12</v>
      </c>
      <c r="T96" s="505">
        <v>12</v>
      </c>
      <c r="U96" s="511">
        <v>12</v>
      </c>
      <c r="V96" s="512">
        <v>12</v>
      </c>
      <c r="W96" s="513">
        <v>12</v>
      </c>
      <c r="X96" s="512"/>
      <c r="Y96" s="514"/>
    </row>
    <row r="97" spans="1:25" x14ac:dyDescent="0.2">
      <c r="A97" s="74"/>
      <c r="B97" s="493"/>
      <c r="C97" s="74"/>
      <c r="D97" s="224"/>
      <c r="E97" s="257"/>
      <c r="F97" s="256"/>
      <c r="G97" s="107"/>
      <c r="H97" s="107"/>
      <c r="I97" s="106"/>
      <c r="J97" s="196"/>
      <c r="K97" s="120"/>
      <c r="L97" s="120"/>
      <c r="M97" s="120"/>
      <c r="N97" s="120"/>
      <c r="O97" s="133"/>
      <c r="P97" s="121"/>
      <c r="Q97" s="121"/>
      <c r="R97" s="121"/>
      <c r="S97" s="121"/>
      <c r="T97" s="128"/>
      <c r="U97" s="150"/>
      <c r="V97" s="95"/>
      <c r="W97" s="79"/>
      <c r="X97" s="95"/>
      <c r="Y97" s="80"/>
    </row>
    <row r="98" spans="1:25" s="95" customFormat="1" ht="15" customHeight="1" x14ac:dyDescent="0.2">
      <c r="A98" s="81"/>
      <c r="B98" s="175"/>
      <c r="C98" s="81"/>
      <c r="D98" s="515" t="s">
        <v>59</v>
      </c>
      <c r="E98" s="516"/>
      <c r="F98" s="142"/>
      <c r="G98" s="142"/>
      <c r="H98" s="142"/>
      <c r="I98" s="143"/>
      <c r="J98" s="142"/>
      <c r="K98" s="364"/>
      <c r="L98" s="114"/>
      <c r="M98" s="114"/>
      <c r="N98" s="114"/>
      <c r="O98" s="144"/>
      <c r="P98" s="116"/>
      <c r="Q98" s="116"/>
      <c r="R98" s="116"/>
      <c r="S98" s="116"/>
      <c r="T98" s="181"/>
      <c r="U98" s="145"/>
      <c r="V98" s="146"/>
      <c r="W98" s="147"/>
      <c r="X98" s="146"/>
      <c r="Y98" s="148"/>
    </row>
    <row r="99" spans="1:25" s="95" customFormat="1" ht="15" customHeight="1" x14ac:dyDescent="0.2">
      <c r="A99" s="74"/>
      <c r="B99" s="493"/>
      <c r="C99" s="74"/>
      <c r="D99" s="517" t="s">
        <v>124</v>
      </c>
      <c r="E99" s="518">
        <f t="shared" ref="E99:W99" si="10">SUM(E108+E111+E115+E119+E123+E127+E105+E136+E137+E140+E141+E142+E143+E133+E130+E138)</f>
        <v>809</v>
      </c>
      <c r="F99" s="58">
        <f t="shared" si="10"/>
        <v>37</v>
      </c>
      <c r="G99" s="58">
        <f t="shared" si="10"/>
        <v>80</v>
      </c>
      <c r="H99" s="58">
        <f t="shared" si="10"/>
        <v>62</v>
      </c>
      <c r="I99" s="58">
        <f t="shared" si="10"/>
        <v>60</v>
      </c>
      <c r="J99" s="906">
        <f t="shared" si="10"/>
        <v>84</v>
      </c>
      <c r="K99" s="519">
        <f t="shared" si="10"/>
        <v>62</v>
      </c>
      <c r="L99" s="520">
        <f t="shared" si="10"/>
        <v>53</v>
      </c>
      <c r="M99" s="520">
        <f t="shared" si="10"/>
        <v>73</v>
      </c>
      <c r="N99" s="520">
        <f t="shared" si="10"/>
        <v>62</v>
      </c>
      <c r="O99" s="902">
        <f t="shared" si="10"/>
        <v>42</v>
      </c>
      <c r="P99" s="522">
        <f t="shared" si="10"/>
        <v>8</v>
      </c>
      <c r="Q99" s="522">
        <f t="shared" si="10"/>
        <v>8</v>
      </c>
      <c r="R99" s="522">
        <f t="shared" si="10"/>
        <v>38</v>
      </c>
      <c r="S99" s="522">
        <f t="shared" si="10"/>
        <v>58</v>
      </c>
      <c r="T99" s="521">
        <f t="shared" si="10"/>
        <v>58</v>
      </c>
      <c r="U99" s="523">
        <f t="shared" si="10"/>
        <v>8</v>
      </c>
      <c r="V99" s="524">
        <f t="shared" si="10"/>
        <v>8</v>
      </c>
      <c r="W99" s="326">
        <f t="shared" si="10"/>
        <v>8</v>
      </c>
      <c r="X99" s="524"/>
      <c r="Y99" s="525"/>
    </row>
    <row r="100" spans="1:25" s="95" customFormat="1" ht="15" customHeight="1" x14ac:dyDescent="0.2">
      <c r="A100" s="74"/>
      <c r="B100" s="493"/>
      <c r="C100" s="74"/>
      <c r="D100" s="517" t="s">
        <v>125</v>
      </c>
      <c r="E100" s="518">
        <f t="shared" ref="E100:W100" si="11">SUM(E112+E116+E120+E124+E128+E106+E134)</f>
        <v>197</v>
      </c>
      <c r="F100" s="526">
        <f t="shared" si="11"/>
        <v>17</v>
      </c>
      <c r="G100" s="52">
        <f t="shared" si="11"/>
        <v>18</v>
      </c>
      <c r="H100" s="52">
        <f t="shared" si="11"/>
        <v>28</v>
      </c>
      <c r="I100" s="42">
        <f t="shared" si="11"/>
        <v>20</v>
      </c>
      <c r="J100" s="46">
        <f t="shared" si="11"/>
        <v>10</v>
      </c>
      <c r="K100" s="527">
        <f t="shared" si="11"/>
        <v>0</v>
      </c>
      <c r="L100" s="45">
        <f t="shared" si="11"/>
        <v>30</v>
      </c>
      <c r="M100" s="45">
        <f t="shared" si="11"/>
        <v>30</v>
      </c>
      <c r="N100" s="45">
        <f t="shared" si="11"/>
        <v>30</v>
      </c>
      <c r="O100" s="43">
        <f t="shared" si="11"/>
        <v>14</v>
      </c>
      <c r="P100" s="54">
        <f t="shared" si="11"/>
        <v>0</v>
      </c>
      <c r="Q100" s="53">
        <f t="shared" si="11"/>
        <v>0</v>
      </c>
      <c r="R100" s="53">
        <f t="shared" si="11"/>
        <v>0</v>
      </c>
      <c r="S100" s="53">
        <f t="shared" si="11"/>
        <v>0</v>
      </c>
      <c r="T100" s="528">
        <f t="shared" si="11"/>
        <v>0</v>
      </c>
      <c r="U100" s="54">
        <f t="shared" si="11"/>
        <v>0</v>
      </c>
      <c r="V100" s="53">
        <f t="shared" si="11"/>
        <v>0</v>
      </c>
      <c r="W100" s="55">
        <f t="shared" si="11"/>
        <v>0</v>
      </c>
      <c r="X100" s="524"/>
      <c r="Y100" s="525"/>
    </row>
    <row r="101" spans="1:25" ht="15" customHeight="1" x14ac:dyDescent="0.2">
      <c r="A101" s="74"/>
      <c r="B101" s="493"/>
      <c r="C101" s="74"/>
      <c r="D101" s="822" t="s">
        <v>96</v>
      </c>
      <c r="E101" s="433">
        <f>SUM(E99:E100)</f>
        <v>1006</v>
      </c>
      <c r="F101" s="526">
        <f t="shared" ref="F101:W101" si="12">SUM(F99:F100)</f>
        <v>54</v>
      </c>
      <c r="G101" s="52">
        <f t="shared" si="12"/>
        <v>98</v>
      </c>
      <c r="H101" s="52">
        <f t="shared" si="12"/>
        <v>90</v>
      </c>
      <c r="I101" s="42">
        <f t="shared" si="12"/>
        <v>80</v>
      </c>
      <c r="J101" s="907">
        <f t="shared" si="12"/>
        <v>94</v>
      </c>
      <c r="K101" s="530">
        <f t="shared" si="12"/>
        <v>62</v>
      </c>
      <c r="L101" s="434">
        <f t="shared" si="12"/>
        <v>83</v>
      </c>
      <c r="M101" s="434">
        <f t="shared" si="12"/>
        <v>103</v>
      </c>
      <c r="N101" s="434">
        <f t="shared" si="12"/>
        <v>92</v>
      </c>
      <c r="O101" s="529">
        <f t="shared" si="12"/>
        <v>56</v>
      </c>
      <c r="P101" s="532">
        <f t="shared" si="12"/>
        <v>8</v>
      </c>
      <c r="Q101" s="436">
        <f t="shared" si="12"/>
        <v>8</v>
      </c>
      <c r="R101" s="436">
        <f t="shared" si="12"/>
        <v>38</v>
      </c>
      <c r="S101" s="436">
        <f t="shared" si="12"/>
        <v>58</v>
      </c>
      <c r="T101" s="531">
        <f t="shared" si="12"/>
        <v>58</v>
      </c>
      <c r="U101" s="532">
        <f t="shared" si="12"/>
        <v>8</v>
      </c>
      <c r="V101" s="436">
        <f t="shared" si="12"/>
        <v>8</v>
      </c>
      <c r="W101" s="533">
        <f t="shared" si="12"/>
        <v>8</v>
      </c>
      <c r="X101" s="524"/>
      <c r="Y101" s="525"/>
    </row>
    <row r="102" spans="1:25" ht="15" customHeight="1" x14ac:dyDescent="0.2">
      <c r="A102" s="74"/>
      <c r="B102" s="493"/>
      <c r="C102" s="74"/>
      <c r="D102" s="488" t="s">
        <v>23</v>
      </c>
      <c r="E102" s="257"/>
      <c r="F102" s="58">
        <f>SUM(F101)</f>
        <v>54</v>
      </c>
      <c r="G102" s="58">
        <f>SUM(F102+G101)</f>
        <v>152</v>
      </c>
      <c r="H102" s="58">
        <f>SUM(G102+H101)</f>
        <v>242</v>
      </c>
      <c r="I102" s="77">
        <f>SUM(I101+H102)</f>
        <v>322</v>
      </c>
      <c r="J102" s="76">
        <f t="shared" ref="J102:W102" si="13">SUM(J101+I102)</f>
        <v>416</v>
      </c>
      <c r="K102" s="382">
        <f t="shared" si="13"/>
        <v>478</v>
      </c>
      <c r="L102" s="67">
        <f t="shared" si="13"/>
        <v>561</v>
      </c>
      <c r="M102" s="67">
        <f t="shared" si="13"/>
        <v>664</v>
      </c>
      <c r="N102" s="67">
        <f t="shared" si="13"/>
        <v>756</v>
      </c>
      <c r="O102" s="66">
        <f t="shared" si="13"/>
        <v>812</v>
      </c>
      <c r="P102" s="130">
        <f t="shared" si="13"/>
        <v>820</v>
      </c>
      <c r="Q102" s="130">
        <f t="shared" si="13"/>
        <v>828</v>
      </c>
      <c r="R102" s="130">
        <f t="shared" si="13"/>
        <v>866</v>
      </c>
      <c r="S102" s="68">
        <f t="shared" si="13"/>
        <v>924</v>
      </c>
      <c r="T102" s="198">
        <f t="shared" si="13"/>
        <v>982</v>
      </c>
      <c r="U102" s="534">
        <f t="shared" si="13"/>
        <v>990</v>
      </c>
      <c r="V102" s="292">
        <f t="shared" si="13"/>
        <v>998</v>
      </c>
      <c r="W102" s="72">
        <f t="shared" si="13"/>
        <v>1006</v>
      </c>
      <c r="X102" s="292"/>
      <c r="Y102" s="293"/>
    </row>
    <row r="103" spans="1:25" ht="15" customHeight="1" x14ac:dyDescent="0.2">
      <c r="A103" s="74"/>
      <c r="B103" s="493"/>
      <c r="C103" s="74"/>
      <c r="D103" s="251"/>
      <c r="E103" s="257"/>
      <c r="F103" s="58"/>
      <c r="G103" s="75"/>
      <c r="H103" s="75"/>
      <c r="I103" s="77"/>
      <c r="J103" s="76"/>
      <c r="K103" s="382"/>
      <c r="L103" s="120"/>
      <c r="M103" s="120"/>
      <c r="N103" s="120"/>
      <c r="O103" s="127"/>
      <c r="S103" s="121"/>
      <c r="T103" s="131"/>
      <c r="U103" s="535"/>
      <c r="V103" s="92"/>
      <c r="W103" s="536"/>
      <c r="X103" s="92"/>
      <c r="Y103" s="80"/>
    </row>
    <row r="104" spans="1:25" ht="15" customHeight="1" x14ac:dyDescent="0.2">
      <c r="A104" s="139" t="s">
        <v>63</v>
      </c>
      <c r="B104" s="493" t="s">
        <v>4</v>
      </c>
      <c r="C104" s="820"/>
      <c r="D104" s="167" t="s">
        <v>411</v>
      </c>
      <c r="E104" s="290">
        <v>95</v>
      </c>
      <c r="F104" s="58">
        <v>6</v>
      </c>
      <c r="G104" s="58">
        <f>SUM(G105:G106)</f>
        <v>47</v>
      </c>
      <c r="H104" s="58">
        <f>SUM(H105:H106)</f>
        <v>42</v>
      </c>
      <c r="I104" s="126"/>
      <c r="J104" s="134"/>
      <c r="K104" s="289"/>
      <c r="L104" s="120"/>
      <c r="M104" s="120"/>
      <c r="N104" s="120"/>
      <c r="O104" s="133"/>
      <c r="S104" s="121"/>
      <c r="T104" s="128"/>
      <c r="U104" s="152"/>
      <c r="V104" s="95"/>
      <c r="W104" s="79"/>
      <c r="X104" s="95"/>
      <c r="Y104" s="80"/>
    </row>
    <row r="105" spans="1:25" ht="15" customHeight="1" x14ac:dyDescent="0.2">
      <c r="A105" s="139"/>
      <c r="B105" s="224"/>
      <c r="C105" s="74"/>
      <c r="D105" s="167" t="s">
        <v>319</v>
      </c>
      <c r="E105" s="257">
        <v>62</v>
      </c>
      <c r="F105" s="106">
        <v>6</v>
      </c>
      <c r="G105" s="106">
        <v>29</v>
      </c>
      <c r="H105" s="106">
        <v>27</v>
      </c>
      <c r="I105" s="126"/>
      <c r="J105" s="134"/>
      <c r="K105" s="289"/>
      <c r="L105" s="120"/>
      <c r="M105" s="120"/>
      <c r="N105" s="120"/>
      <c r="O105" s="133"/>
      <c r="S105" s="121"/>
      <c r="T105" s="128"/>
      <c r="U105" s="152"/>
      <c r="V105" s="95"/>
      <c r="W105" s="79"/>
      <c r="X105" s="95"/>
      <c r="Y105" s="80"/>
    </row>
    <row r="106" spans="1:25" ht="15" customHeight="1" x14ac:dyDescent="0.2">
      <c r="A106" s="139"/>
      <c r="B106" s="224"/>
      <c r="C106" s="74"/>
      <c r="D106" s="167" t="s">
        <v>320</v>
      </c>
      <c r="E106" s="257">
        <v>33</v>
      </c>
      <c r="F106" s="106"/>
      <c r="G106" s="106">
        <v>18</v>
      </c>
      <c r="H106" s="106">
        <v>15</v>
      </c>
      <c r="I106" s="126"/>
      <c r="J106" s="134"/>
      <c r="K106" s="289"/>
      <c r="L106" s="120"/>
      <c r="M106" s="120"/>
      <c r="N106" s="120"/>
      <c r="O106" s="133"/>
      <c r="S106" s="121"/>
      <c r="T106" s="128"/>
      <c r="U106" s="150"/>
      <c r="V106" s="95"/>
      <c r="W106" s="79"/>
      <c r="X106" s="95"/>
      <c r="Y106" s="80"/>
    </row>
    <row r="107" spans="1:25" ht="15" customHeight="1" x14ac:dyDescent="0.2">
      <c r="A107" s="74"/>
      <c r="B107" s="493"/>
      <c r="C107" s="74"/>
      <c r="D107" s="251"/>
      <c r="E107" s="257"/>
      <c r="F107" s="58"/>
      <c r="G107" s="75"/>
      <c r="H107" s="75"/>
      <c r="I107" s="77"/>
      <c r="J107" s="76"/>
      <c r="K107" s="382"/>
      <c r="L107" s="120"/>
      <c r="M107" s="120"/>
      <c r="N107" s="120"/>
      <c r="O107" s="127"/>
      <c r="S107" s="121"/>
      <c r="T107" s="131"/>
      <c r="U107" s="980"/>
      <c r="V107" s="92"/>
      <c r="W107" s="536"/>
      <c r="X107" s="92"/>
      <c r="Y107" s="359"/>
    </row>
    <row r="108" spans="1:25" ht="15" customHeight="1" x14ac:dyDescent="0.2">
      <c r="A108" s="139" t="s">
        <v>60</v>
      </c>
      <c r="B108" s="493" t="s">
        <v>3</v>
      </c>
      <c r="C108" s="831"/>
      <c r="D108" s="488" t="s">
        <v>454</v>
      </c>
      <c r="E108" s="290">
        <v>41</v>
      </c>
      <c r="F108" s="367">
        <v>13</v>
      </c>
      <c r="G108" s="58">
        <v>28</v>
      </c>
      <c r="H108" s="107"/>
      <c r="I108" s="106"/>
      <c r="J108" s="107"/>
      <c r="K108" s="289"/>
      <c r="L108" s="120"/>
      <c r="M108" s="120"/>
      <c r="N108" s="120"/>
      <c r="O108" s="127"/>
      <c r="S108" s="121"/>
      <c r="T108" s="131"/>
      <c r="U108" s="152"/>
      <c r="V108" s="95"/>
      <c r="W108" s="79"/>
      <c r="X108" s="95"/>
      <c r="Y108" s="80"/>
    </row>
    <row r="109" spans="1:25" ht="15" customHeight="1" x14ac:dyDescent="0.2">
      <c r="A109" s="139"/>
      <c r="B109" s="224"/>
      <c r="C109" s="74"/>
      <c r="D109" s="167"/>
      <c r="E109" s="257"/>
      <c r="F109" s="106"/>
      <c r="G109" s="107"/>
      <c r="H109" s="107"/>
      <c r="I109" s="106"/>
      <c r="J109" s="107"/>
      <c r="K109" s="289"/>
      <c r="L109" s="120"/>
      <c r="M109" s="120"/>
      <c r="N109" s="120"/>
      <c r="O109" s="133"/>
      <c r="S109" s="121"/>
      <c r="T109" s="128"/>
      <c r="U109" s="150"/>
      <c r="V109" s="95"/>
      <c r="W109" s="79"/>
      <c r="X109" s="95"/>
      <c r="Y109" s="80"/>
    </row>
    <row r="110" spans="1:25" s="231" customFormat="1" ht="15" customHeight="1" x14ac:dyDescent="0.2">
      <c r="A110" s="139" t="s">
        <v>61</v>
      </c>
      <c r="B110" s="224" t="s">
        <v>97</v>
      </c>
      <c r="C110" s="831"/>
      <c r="D110" s="488" t="s">
        <v>406</v>
      </c>
      <c r="E110" s="290">
        <f>SUM(F110:G110)</f>
        <v>39</v>
      </c>
      <c r="F110" s="58">
        <v>21</v>
      </c>
      <c r="G110" s="58">
        <v>18</v>
      </c>
      <c r="H110" s="75"/>
      <c r="I110" s="77"/>
      <c r="J110" s="76"/>
      <c r="K110" s="382"/>
      <c r="L110" s="67"/>
      <c r="M110" s="67"/>
      <c r="N110" s="67"/>
      <c r="O110" s="66"/>
      <c r="P110" s="130"/>
      <c r="Q110" s="130"/>
      <c r="R110" s="130"/>
      <c r="S110" s="68"/>
      <c r="T110" s="198"/>
      <c r="U110" s="485"/>
      <c r="V110" s="214"/>
      <c r="W110" s="409"/>
      <c r="X110" s="214"/>
      <c r="Y110" s="293"/>
    </row>
    <row r="111" spans="1:25" ht="15" customHeight="1" x14ac:dyDescent="0.2">
      <c r="A111" s="139"/>
      <c r="B111" s="224"/>
      <c r="C111" s="74"/>
      <c r="D111" s="167" t="s">
        <v>152</v>
      </c>
      <c r="E111" s="257">
        <f>SUM(F111:G111)</f>
        <v>22</v>
      </c>
      <c r="F111" s="106">
        <v>4</v>
      </c>
      <c r="G111" s="106">
        <v>18</v>
      </c>
      <c r="H111" s="107"/>
      <c r="I111" s="126"/>
      <c r="J111" s="134"/>
      <c r="K111" s="289"/>
      <c r="L111" s="120"/>
      <c r="M111" s="120"/>
      <c r="N111" s="120"/>
      <c r="O111" s="133"/>
      <c r="S111" s="121"/>
      <c r="T111" s="128"/>
      <c r="U111" s="150"/>
      <c r="V111" s="95"/>
      <c r="W111" s="79"/>
      <c r="X111" s="95"/>
      <c r="Y111" s="80"/>
    </row>
    <row r="112" spans="1:25" ht="15" customHeight="1" x14ac:dyDescent="0.2">
      <c r="A112" s="139"/>
      <c r="B112" s="224"/>
      <c r="C112" s="74"/>
      <c r="D112" s="167" t="s">
        <v>153</v>
      </c>
      <c r="E112" s="257">
        <f>SUM(F112:G112)</f>
        <v>17</v>
      </c>
      <c r="F112" s="106">
        <v>17</v>
      </c>
      <c r="G112" s="106">
        <v>0</v>
      </c>
      <c r="H112" s="107"/>
      <c r="I112" s="126"/>
      <c r="J112" s="134"/>
      <c r="K112" s="289"/>
      <c r="L112" s="120"/>
      <c r="M112" s="120"/>
      <c r="N112" s="120"/>
      <c r="O112" s="133"/>
      <c r="S112" s="121"/>
      <c r="T112" s="128"/>
      <c r="U112" s="150"/>
      <c r="V112" s="95"/>
      <c r="W112" s="79"/>
      <c r="X112" s="95"/>
      <c r="Y112" s="80"/>
    </row>
    <row r="113" spans="1:25" ht="15" customHeight="1" x14ac:dyDescent="0.2">
      <c r="A113" s="74"/>
      <c r="B113" s="224"/>
      <c r="C113" s="103"/>
      <c r="D113" s="167"/>
      <c r="E113" s="257"/>
      <c r="F113" s="106"/>
      <c r="G113" s="106"/>
      <c r="H113" s="107"/>
      <c r="I113" s="126"/>
      <c r="J113" s="134"/>
      <c r="K113" s="253"/>
      <c r="L113" s="120"/>
      <c r="M113" s="120"/>
      <c r="N113" s="120"/>
      <c r="O113" s="133"/>
      <c r="S113" s="121"/>
      <c r="T113" s="128"/>
      <c r="U113" s="152"/>
      <c r="V113" s="95"/>
      <c r="W113" s="79"/>
      <c r="X113" s="95"/>
      <c r="Y113" s="80"/>
    </row>
    <row r="114" spans="1:25" ht="15" customHeight="1" x14ac:dyDescent="0.2">
      <c r="A114" s="139" t="s">
        <v>61</v>
      </c>
      <c r="B114" s="493" t="s">
        <v>102</v>
      </c>
      <c r="C114" s="831"/>
      <c r="D114" s="488" t="s">
        <v>407</v>
      </c>
      <c r="E114" s="290">
        <v>38</v>
      </c>
      <c r="F114" s="58"/>
      <c r="G114" s="75"/>
      <c r="H114" s="58">
        <v>38</v>
      </c>
      <c r="I114" s="106"/>
      <c r="J114" s="107"/>
      <c r="K114" s="289"/>
      <c r="L114" s="120"/>
      <c r="M114" s="120"/>
      <c r="N114" s="120"/>
      <c r="O114" s="133"/>
      <c r="S114" s="121"/>
      <c r="T114" s="128"/>
      <c r="U114" s="152"/>
      <c r="V114" s="95"/>
      <c r="W114" s="79"/>
      <c r="X114" s="95"/>
      <c r="Y114" s="80"/>
    </row>
    <row r="115" spans="1:25" ht="15" customHeight="1" x14ac:dyDescent="0.2">
      <c r="A115" s="139"/>
      <c r="B115" s="224"/>
      <c r="C115" s="74"/>
      <c r="D115" s="167" t="s">
        <v>152</v>
      </c>
      <c r="E115" s="257">
        <v>25</v>
      </c>
      <c r="F115" s="106"/>
      <c r="G115" s="107"/>
      <c r="H115" s="106">
        <v>25</v>
      </c>
      <c r="I115" s="126"/>
      <c r="J115" s="134"/>
      <c r="K115" s="289"/>
      <c r="L115" s="120"/>
      <c r="M115" s="120"/>
      <c r="N115" s="120"/>
      <c r="O115" s="133"/>
      <c r="S115" s="121"/>
      <c r="T115" s="128"/>
      <c r="U115" s="150"/>
      <c r="V115" s="95"/>
      <c r="W115" s="79"/>
      <c r="X115" s="95"/>
      <c r="Y115" s="80"/>
    </row>
    <row r="116" spans="1:25" ht="15" customHeight="1" x14ac:dyDescent="0.2">
      <c r="A116" s="139"/>
      <c r="B116" s="224"/>
      <c r="C116" s="74"/>
      <c r="D116" s="167" t="s">
        <v>153</v>
      </c>
      <c r="E116" s="257">
        <v>13</v>
      </c>
      <c r="F116" s="106"/>
      <c r="G116" s="107"/>
      <c r="H116" s="106">
        <v>13</v>
      </c>
      <c r="I116" s="126"/>
      <c r="J116" s="134"/>
      <c r="K116" s="289"/>
      <c r="L116" s="120"/>
      <c r="M116" s="120"/>
      <c r="N116" s="120"/>
      <c r="O116" s="133"/>
      <c r="S116" s="121"/>
      <c r="T116" s="128"/>
      <c r="U116" s="150"/>
      <c r="V116" s="95"/>
      <c r="W116" s="79"/>
      <c r="X116" s="95"/>
      <c r="Y116" s="80"/>
    </row>
    <row r="117" spans="1:25" ht="15" customHeight="1" x14ac:dyDescent="0.2">
      <c r="A117" s="74"/>
      <c r="B117" s="224"/>
      <c r="C117" s="74"/>
      <c r="D117" s="167"/>
      <c r="E117" s="257"/>
      <c r="F117" s="106"/>
      <c r="G117" s="107"/>
      <c r="H117" s="107"/>
      <c r="I117" s="126"/>
      <c r="J117" s="134"/>
      <c r="K117" s="253"/>
      <c r="L117" s="120"/>
      <c r="M117" s="120"/>
      <c r="N117" s="120"/>
      <c r="O117" s="133"/>
      <c r="S117" s="121"/>
      <c r="T117" s="128"/>
      <c r="U117" s="152"/>
      <c r="V117" s="95"/>
      <c r="W117" s="79"/>
      <c r="X117" s="95"/>
      <c r="Y117" s="80"/>
    </row>
    <row r="118" spans="1:25" ht="15" customHeight="1" x14ac:dyDescent="0.2">
      <c r="A118" s="74" t="s">
        <v>61</v>
      </c>
      <c r="B118" s="224" t="s">
        <v>266</v>
      </c>
      <c r="C118" s="831"/>
      <c r="D118" s="488" t="s">
        <v>408</v>
      </c>
      <c r="E118" s="290">
        <v>82</v>
      </c>
      <c r="F118" s="106"/>
      <c r="G118" s="107"/>
      <c r="H118" s="107"/>
      <c r="I118" s="58">
        <f>SUM(I119:I120)</f>
        <v>60</v>
      </c>
      <c r="J118" s="58">
        <f>SUM(J119:J120)</f>
        <v>22</v>
      </c>
      <c r="K118" s="262"/>
      <c r="L118" s="120"/>
      <c r="M118" s="120"/>
      <c r="N118" s="120"/>
      <c r="O118" s="133"/>
      <c r="S118" s="121"/>
      <c r="T118" s="128"/>
      <c r="U118" s="152"/>
      <c r="V118" s="95"/>
      <c r="W118" s="79"/>
      <c r="X118" s="95"/>
      <c r="Y118" s="80"/>
    </row>
    <row r="119" spans="1:25" ht="15" customHeight="1" x14ac:dyDescent="0.2">
      <c r="A119" s="74"/>
      <c r="B119" s="224"/>
      <c r="C119" s="74"/>
      <c r="D119" s="167" t="s">
        <v>268</v>
      </c>
      <c r="E119" s="257">
        <v>58</v>
      </c>
      <c r="F119" s="106"/>
      <c r="G119" s="107"/>
      <c r="H119" s="107"/>
      <c r="I119" s="106">
        <v>40</v>
      </c>
      <c r="J119" s="106">
        <v>18</v>
      </c>
      <c r="K119" s="253"/>
      <c r="L119" s="120"/>
      <c r="M119" s="120"/>
      <c r="N119" s="120"/>
      <c r="O119" s="133"/>
      <c r="S119" s="121"/>
      <c r="T119" s="128"/>
      <c r="U119" s="152"/>
      <c r="V119" s="95"/>
      <c r="W119" s="79"/>
      <c r="X119" s="95"/>
      <c r="Y119" s="80"/>
    </row>
    <row r="120" spans="1:25" ht="15" customHeight="1" x14ac:dyDescent="0.2">
      <c r="A120" s="74"/>
      <c r="B120" s="224"/>
      <c r="C120" s="74"/>
      <c r="D120" s="167" t="s">
        <v>269</v>
      </c>
      <c r="E120" s="257">
        <v>24</v>
      </c>
      <c r="F120" s="106"/>
      <c r="G120" s="107"/>
      <c r="H120" s="107"/>
      <c r="I120" s="106">
        <v>20</v>
      </c>
      <c r="J120" s="106">
        <v>4</v>
      </c>
      <c r="K120" s="253"/>
      <c r="L120" s="120"/>
      <c r="M120" s="120"/>
      <c r="N120" s="120"/>
      <c r="O120" s="133"/>
      <c r="S120" s="121"/>
      <c r="T120" s="128"/>
      <c r="U120" s="152"/>
      <c r="V120" s="95"/>
      <c r="W120" s="79"/>
      <c r="X120" s="95"/>
      <c r="Y120" s="80"/>
    </row>
    <row r="121" spans="1:25" ht="15" customHeight="1" x14ac:dyDescent="0.2">
      <c r="A121" s="74"/>
      <c r="B121" s="224"/>
      <c r="C121" s="74"/>
      <c r="D121" s="167"/>
      <c r="E121" s="257"/>
      <c r="F121" s="106"/>
      <c r="G121" s="107"/>
      <c r="H121" s="107"/>
      <c r="I121" s="126"/>
      <c r="J121" s="134"/>
      <c r="K121" s="253"/>
      <c r="L121" s="120"/>
      <c r="M121" s="120"/>
      <c r="N121" s="120"/>
      <c r="O121" s="133"/>
      <c r="S121" s="121"/>
      <c r="T121" s="128"/>
      <c r="U121" s="152"/>
      <c r="V121" s="95"/>
      <c r="W121" s="79"/>
      <c r="X121" s="95"/>
      <c r="Y121" s="80"/>
    </row>
    <row r="122" spans="1:25" ht="15" customHeight="1" x14ac:dyDescent="0.2">
      <c r="A122" s="74" t="s">
        <v>61</v>
      </c>
      <c r="B122" s="486" t="s">
        <v>267</v>
      </c>
      <c r="C122" s="839"/>
      <c r="D122" s="488" t="s">
        <v>409</v>
      </c>
      <c r="E122" s="290">
        <v>86</v>
      </c>
      <c r="F122" s="106"/>
      <c r="G122" s="107"/>
      <c r="H122" s="107"/>
      <c r="I122" s="126"/>
      <c r="J122" s="918">
        <f>SUM(J123:J124)</f>
        <v>43</v>
      </c>
      <c r="K122" s="67">
        <f>SUM(K123:K124)</f>
        <v>43</v>
      </c>
      <c r="L122" s="119"/>
      <c r="M122" s="156"/>
      <c r="N122" s="120"/>
      <c r="O122" s="133"/>
      <c r="S122" s="121"/>
      <c r="T122" s="128"/>
      <c r="U122" s="152"/>
      <c r="V122" s="95"/>
      <c r="W122" s="79"/>
      <c r="X122" s="95"/>
      <c r="Y122" s="80"/>
    </row>
    <row r="123" spans="1:25" ht="15" customHeight="1" x14ac:dyDescent="0.2">
      <c r="A123" s="74"/>
      <c r="B123" s="224"/>
      <c r="C123" s="74"/>
      <c r="D123" s="167" t="s">
        <v>373</v>
      </c>
      <c r="E123" s="257">
        <v>80</v>
      </c>
      <c r="F123" s="106"/>
      <c r="G123" s="107"/>
      <c r="H123" s="107"/>
      <c r="I123" s="126"/>
      <c r="J123" s="919">
        <v>37</v>
      </c>
      <c r="K123" s="120">
        <v>43</v>
      </c>
      <c r="L123" s="119"/>
      <c r="M123" s="156"/>
      <c r="N123" s="120"/>
      <c r="O123" s="133"/>
      <c r="S123" s="121"/>
      <c r="T123" s="128"/>
      <c r="U123" s="152"/>
      <c r="V123" s="95"/>
      <c r="W123" s="79"/>
      <c r="X123" s="95"/>
      <c r="Y123" s="80"/>
    </row>
    <row r="124" spans="1:25" ht="15" customHeight="1" x14ac:dyDescent="0.2">
      <c r="A124" s="74"/>
      <c r="B124" s="224"/>
      <c r="C124" s="74"/>
      <c r="D124" s="167" t="s">
        <v>374</v>
      </c>
      <c r="E124" s="257">
        <v>6</v>
      </c>
      <c r="F124" s="106"/>
      <c r="G124" s="107"/>
      <c r="H124" s="107"/>
      <c r="I124" s="126"/>
      <c r="J124" s="919">
        <v>6</v>
      </c>
      <c r="K124" s="120">
        <v>0</v>
      </c>
      <c r="L124" s="119"/>
      <c r="M124" s="156"/>
      <c r="N124" s="120"/>
      <c r="O124" s="133"/>
      <c r="S124" s="121"/>
      <c r="T124" s="128"/>
      <c r="U124" s="152"/>
      <c r="V124" s="95"/>
      <c r="W124" s="79"/>
      <c r="X124" s="95"/>
      <c r="Y124" s="80"/>
    </row>
    <row r="125" spans="1:25" ht="15" customHeight="1" x14ac:dyDescent="0.2">
      <c r="A125" s="74"/>
      <c r="B125" s="224"/>
      <c r="C125" s="74"/>
      <c r="D125" s="167"/>
      <c r="E125" s="257"/>
      <c r="F125" s="106"/>
      <c r="G125" s="107"/>
      <c r="H125" s="107"/>
      <c r="I125" s="126"/>
      <c r="J125" s="134"/>
      <c r="K125" s="253"/>
      <c r="L125" s="120"/>
      <c r="M125" s="120"/>
      <c r="N125" s="120"/>
      <c r="O125" s="133"/>
      <c r="S125" s="121"/>
      <c r="T125" s="128"/>
      <c r="U125" s="152"/>
      <c r="V125" s="95"/>
      <c r="W125" s="79"/>
      <c r="X125" s="95"/>
      <c r="Y125" s="80"/>
    </row>
    <row r="126" spans="1:25" ht="15" customHeight="1" x14ac:dyDescent="0.2">
      <c r="A126" s="139" t="s">
        <v>61</v>
      </c>
      <c r="B126" s="493" t="s">
        <v>360</v>
      </c>
      <c r="C126" s="831"/>
      <c r="D126" s="488" t="s">
        <v>455</v>
      </c>
      <c r="E126" s="290">
        <f>SUM(E127:E128)</f>
        <v>205</v>
      </c>
      <c r="F126" s="349"/>
      <c r="G126" s="107"/>
      <c r="H126" s="107"/>
      <c r="I126" s="77"/>
      <c r="J126" s="75"/>
      <c r="K126" s="382"/>
      <c r="L126" s="67">
        <f>SUM(L127:L128)</f>
        <v>53</v>
      </c>
      <c r="M126" s="67">
        <f t="shared" ref="M126:O126" si="14">SUM(M127:M128)</f>
        <v>53</v>
      </c>
      <c r="N126" s="67">
        <f t="shared" si="14"/>
        <v>53</v>
      </c>
      <c r="O126" s="94">
        <f t="shared" si="14"/>
        <v>46</v>
      </c>
      <c r="S126" s="121"/>
      <c r="T126" s="131"/>
      <c r="U126" s="152"/>
      <c r="V126" s="95"/>
      <c r="W126" s="79"/>
      <c r="X126" s="95"/>
      <c r="Y126" s="80"/>
    </row>
    <row r="127" spans="1:25" ht="15" customHeight="1" x14ac:dyDescent="0.2">
      <c r="A127" s="139"/>
      <c r="B127" s="224"/>
      <c r="C127" s="74"/>
      <c r="D127" s="167" t="s">
        <v>258</v>
      </c>
      <c r="E127" s="257">
        <v>131</v>
      </c>
      <c r="F127" s="106"/>
      <c r="G127" s="107"/>
      <c r="H127" s="107"/>
      <c r="I127" s="126"/>
      <c r="J127" s="134"/>
      <c r="K127" s="289"/>
      <c r="L127" s="120">
        <v>33</v>
      </c>
      <c r="M127" s="120">
        <v>33</v>
      </c>
      <c r="N127" s="120">
        <v>33</v>
      </c>
      <c r="O127" s="133">
        <v>32</v>
      </c>
      <c r="S127" s="121"/>
      <c r="T127" s="128"/>
      <c r="U127" s="150"/>
      <c r="V127" s="95"/>
      <c r="W127" s="79"/>
      <c r="X127" s="95"/>
      <c r="Y127" s="80"/>
    </row>
    <row r="128" spans="1:25" ht="15" customHeight="1" x14ac:dyDescent="0.2">
      <c r="A128" s="139"/>
      <c r="B128" s="224"/>
      <c r="C128" s="74"/>
      <c r="D128" s="167" t="s">
        <v>259</v>
      </c>
      <c r="E128" s="257">
        <v>74</v>
      </c>
      <c r="F128" s="106"/>
      <c r="G128" s="107"/>
      <c r="H128" s="107"/>
      <c r="I128" s="126"/>
      <c r="J128" s="134"/>
      <c r="K128" s="289"/>
      <c r="L128" s="120">
        <v>20</v>
      </c>
      <c r="M128" s="120">
        <v>20</v>
      </c>
      <c r="N128" s="120">
        <v>20</v>
      </c>
      <c r="O128" s="133">
        <v>14</v>
      </c>
      <c r="S128" s="121"/>
      <c r="T128" s="128"/>
      <c r="U128" s="150"/>
      <c r="V128" s="95"/>
      <c r="W128" s="79"/>
      <c r="X128" s="95"/>
      <c r="Y128" s="80"/>
    </row>
    <row r="129" spans="1:25" ht="15" customHeight="1" x14ac:dyDescent="0.2">
      <c r="A129" s="74"/>
      <c r="B129" s="224"/>
      <c r="C129" s="74"/>
      <c r="D129" s="167"/>
      <c r="E129" s="257"/>
      <c r="F129" s="106"/>
      <c r="G129" s="107"/>
      <c r="H129" s="107"/>
      <c r="I129" s="126"/>
      <c r="J129" s="134"/>
      <c r="K129" s="253"/>
      <c r="L129" s="120"/>
      <c r="M129" s="120"/>
      <c r="N129" s="120"/>
      <c r="O129" s="133"/>
      <c r="S129" s="121"/>
      <c r="T129" s="128"/>
      <c r="U129" s="152"/>
      <c r="V129" s="95"/>
      <c r="W129" s="79"/>
      <c r="X129" s="95"/>
      <c r="Y129" s="80"/>
    </row>
    <row r="130" spans="1:25" ht="15" customHeight="1" x14ac:dyDescent="0.2">
      <c r="A130" s="139" t="s">
        <v>61</v>
      </c>
      <c r="B130" s="493" t="s">
        <v>1</v>
      </c>
      <c r="C130" s="831"/>
      <c r="D130" s="488" t="s">
        <v>410</v>
      </c>
      <c r="E130" s="290">
        <v>130</v>
      </c>
      <c r="F130" s="349"/>
      <c r="G130" s="405"/>
      <c r="H130" s="107"/>
      <c r="I130" s="106"/>
      <c r="J130" s="134"/>
      <c r="K130" s="289"/>
      <c r="L130" s="120"/>
      <c r="M130" s="67"/>
      <c r="N130" s="67"/>
      <c r="O130" s="66"/>
      <c r="P130" s="130"/>
      <c r="Q130" s="130"/>
      <c r="R130" s="130">
        <v>30</v>
      </c>
      <c r="S130" s="68">
        <v>50</v>
      </c>
      <c r="T130" s="198">
        <v>50</v>
      </c>
      <c r="U130" s="152"/>
      <c r="V130" s="95"/>
      <c r="W130" s="79"/>
      <c r="X130" s="95"/>
      <c r="Y130" s="80"/>
    </row>
    <row r="131" spans="1:25" ht="15" customHeight="1" x14ac:dyDescent="0.2">
      <c r="A131" s="139"/>
      <c r="B131" s="493"/>
      <c r="C131" s="74"/>
      <c r="D131" s="488"/>
      <c r="E131" s="257"/>
      <c r="F131" s="106"/>
      <c r="G131" s="405"/>
      <c r="H131" s="107"/>
      <c r="I131" s="106"/>
      <c r="J131" s="134"/>
      <c r="K131" s="289"/>
      <c r="L131" s="120"/>
      <c r="M131" s="120"/>
      <c r="N131" s="120"/>
      <c r="O131" s="133"/>
      <c r="S131" s="121"/>
      <c r="T131" s="128"/>
      <c r="U131" s="150"/>
      <c r="V131" s="95"/>
      <c r="W131" s="79"/>
      <c r="X131" s="95"/>
      <c r="Y131" s="80"/>
    </row>
    <row r="132" spans="1:25" ht="15" customHeight="1" x14ac:dyDescent="0.2">
      <c r="A132" s="139" t="s">
        <v>643</v>
      </c>
      <c r="B132" s="224" t="s">
        <v>323</v>
      </c>
      <c r="C132" s="820"/>
      <c r="D132" s="488" t="s">
        <v>543</v>
      </c>
      <c r="E132" s="252">
        <v>89</v>
      </c>
      <c r="F132" s="106"/>
      <c r="G132" s="107"/>
      <c r="H132" s="107"/>
      <c r="I132" s="126"/>
      <c r="J132" s="134"/>
      <c r="K132" s="289"/>
      <c r="L132" s="484">
        <v>20</v>
      </c>
      <c r="M132" s="67">
        <v>40</v>
      </c>
      <c r="N132" s="67">
        <v>29</v>
      </c>
      <c r="O132" s="133"/>
      <c r="T132" s="128"/>
      <c r="U132" s="152"/>
      <c r="V132" s="95"/>
      <c r="W132" s="79"/>
      <c r="X132" s="95"/>
      <c r="Y132" s="80"/>
    </row>
    <row r="133" spans="1:25" ht="15" customHeight="1" x14ac:dyDescent="0.2">
      <c r="A133" s="139"/>
      <c r="B133" s="224"/>
      <c r="C133" s="74"/>
      <c r="D133" s="167" t="s">
        <v>321</v>
      </c>
      <c r="E133" s="255">
        <v>59</v>
      </c>
      <c r="F133" s="106"/>
      <c r="G133" s="107"/>
      <c r="H133" s="107"/>
      <c r="I133" s="126"/>
      <c r="J133" s="134"/>
      <c r="K133" s="289"/>
      <c r="L133" s="500">
        <v>10</v>
      </c>
      <c r="M133" s="120">
        <v>30</v>
      </c>
      <c r="N133" s="120">
        <v>19</v>
      </c>
      <c r="O133" s="133"/>
      <c r="T133" s="128"/>
      <c r="U133" s="152"/>
      <c r="V133" s="95"/>
      <c r="W133" s="79"/>
      <c r="X133" s="95"/>
      <c r="Y133" s="80"/>
    </row>
    <row r="134" spans="1:25" ht="15" customHeight="1" x14ac:dyDescent="0.2">
      <c r="A134" s="139"/>
      <c r="B134" s="224"/>
      <c r="C134" s="74"/>
      <c r="D134" s="167" t="s">
        <v>322</v>
      </c>
      <c r="E134" s="255">
        <v>30</v>
      </c>
      <c r="F134" s="106"/>
      <c r="G134" s="107"/>
      <c r="H134" s="107"/>
      <c r="I134" s="126"/>
      <c r="J134" s="134"/>
      <c r="K134" s="289"/>
      <c r="L134" s="500">
        <v>10</v>
      </c>
      <c r="M134" s="120">
        <v>10</v>
      </c>
      <c r="N134" s="120">
        <v>10</v>
      </c>
      <c r="O134" s="133"/>
      <c r="T134" s="128"/>
      <c r="U134" s="152"/>
      <c r="V134" s="95"/>
      <c r="W134" s="79"/>
      <c r="X134" s="95"/>
      <c r="Y134" s="80"/>
    </row>
    <row r="135" spans="1:25" ht="15" customHeight="1" x14ac:dyDescent="0.2">
      <c r="A135" s="139"/>
      <c r="B135" s="224"/>
      <c r="C135" s="74"/>
      <c r="D135" s="167"/>
      <c r="E135" s="255"/>
      <c r="F135" s="106"/>
      <c r="G135" s="107"/>
      <c r="H135" s="107"/>
      <c r="I135" s="126"/>
      <c r="J135" s="134"/>
      <c r="K135" s="253"/>
      <c r="L135" s="120"/>
      <c r="M135" s="120"/>
      <c r="N135" s="120"/>
      <c r="O135" s="133"/>
      <c r="S135" s="121"/>
      <c r="T135" s="128"/>
      <c r="U135" s="152"/>
      <c r="V135" s="95"/>
      <c r="W135" s="79"/>
      <c r="X135" s="95"/>
      <c r="Y135" s="80"/>
    </row>
    <row r="136" spans="1:25" ht="15" customHeight="1" x14ac:dyDescent="0.2">
      <c r="A136" s="74" t="s">
        <v>64</v>
      </c>
      <c r="B136" s="171" t="s">
        <v>236</v>
      </c>
      <c r="C136" s="838"/>
      <c r="D136" s="835" t="s">
        <v>76</v>
      </c>
      <c r="E136" s="290">
        <v>11</v>
      </c>
      <c r="F136" s="58"/>
      <c r="G136" s="58"/>
      <c r="H136" s="58">
        <v>2</v>
      </c>
      <c r="I136" s="77">
        <v>0</v>
      </c>
      <c r="J136" s="58">
        <v>0</v>
      </c>
      <c r="K136" s="289">
        <v>9</v>
      </c>
      <c r="L136" s="120"/>
      <c r="M136" s="120"/>
      <c r="N136" s="120"/>
      <c r="O136" s="127"/>
      <c r="S136" s="121"/>
      <c r="T136" s="131"/>
      <c r="U136" s="152"/>
      <c r="V136" s="95"/>
      <c r="W136" s="79"/>
      <c r="X136" s="95"/>
      <c r="Y136" s="80"/>
    </row>
    <row r="137" spans="1:25" ht="15" customHeight="1" x14ac:dyDescent="0.2">
      <c r="A137" s="74" t="s">
        <v>62</v>
      </c>
      <c r="B137" s="493" t="s">
        <v>95</v>
      </c>
      <c r="C137" s="831"/>
      <c r="D137" s="167" t="s">
        <v>103</v>
      </c>
      <c r="E137" s="290">
        <v>10</v>
      </c>
      <c r="F137" s="58"/>
      <c r="G137" s="58"/>
      <c r="H137" s="58">
        <v>3</v>
      </c>
      <c r="I137" s="77">
        <v>0</v>
      </c>
      <c r="J137" s="58">
        <v>7</v>
      </c>
      <c r="K137" s="289"/>
      <c r="L137" s="120"/>
      <c r="M137" s="120"/>
      <c r="N137" s="120"/>
      <c r="O137" s="127"/>
      <c r="S137" s="121"/>
      <c r="T137" s="131"/>
      <c r="U137" s="152"/>
      <c r="V137" s="95"/>
      <c r="W137" s="79"/>
      <c r="X137" s="95"/>
      <c r="Y137" s="80"/>
    </row>
    <row r="138" spans="1:25" ht="15" customHeight="1" x14ac:dyDescent="0.2">
      <c r="A138" s="74" t="s">
        <v>644</v>
      </c>
      <c r="B138" s="493" t="s">
        <v>347</v>
      </c>
      <c r="C138" s="831"/>
      <c r="D138" s="164" t="s">
        <v>346</v>
      </c>
      <c r="E138" s="290">
        <v>11</v>
      </c>
      <c r="F138" s="106"/>
      <c r="G138" s="107"/>
      <c r="H138" s="107"/>
      <c r="I138" s="126"/>
      <c r="J138" s="77">
        <v>11</v>
      </c>
      <c r="K138" s="382"/>
      <c r="L138" s="120"/>
      <c r="M138" s="120"/>
      <c r="N138" s="120"/>
      <c r="O138" s="127"/>
      <c r="S138" s="121"/>
      <c r="T138" s="131"/>
      <c r="U138" s="152"/>
      <c r="V138" s="95"/>
      <c r="W138" s="79"/>
      <c r="X138" s="95"/>
      <c r="Y138" s="80"/>
    </row>
    <row r="139" spans="1:25" ht="15" customHeight="1" x14ac:dyDescent="0.2">
      <c r="A139" s="74"/>
      <c r="B139" s="493"/>
      <c r="C139" s="74"/>
      <c r="D139" s="164"/>
      <c r="E139" s="257"/>
      <c r="F139" s="106"/>
      <c r="G139" s="107"/>
      <c r="H139" s="107"/>
      <c r="I139" s="126"/>
      <c r="J139" s="134"/>
      <c r="K139" s="289"/>
      <c r="L139" s="120"/>
      <c r="M139" s="120"/>
      <c r="N139" s="120"/>
      <c r="O139" s="133"/>
      <c r="S139" s="121"/>
      <c r="T139" s="128"/>
      <c r="U139" s="150"/>
      <c r="V139" s="95"/>
      <c r="W139" s="79"/>
      <c r="X139" s="95"/>
      <c r="Y139" s="80"/>
    </row>
    <row r="140" spans="1:25" ht="15" customHeight="1" x14ac:dyDescent="0.2">
      <c r="A140" s="74"/>
      <c r="B140" s="493"/>
      <c r="C140" s="74"/>
      <c r="D140" s="488" t="s">
        <v>29</v>
      </c>
      <c r="E140" s="979">
        <f>SUM(F140:J140)</f>
        <v>55</v>
      </c>
      <c r="F140" s="58">
        <v>14</v>
      </c>
      <c r="G140" s="58">
        <v>5</v>
      </c>
      <c r="H140" s="58">
        <v>5</v>
      </c>
      <c r="I140" s="77">
        <v>20</v>
      </c>
      <c r="J140" s="77">
        <v>11</v>
      </c>
      <c r="K140" s="289"/>
      <c r="L140" s="120"/>
      <c r="M140" s="120"/>
      <c r="N140" s="120"/>
      <c r="O140" s="127"/>
      <c r="S140" s="121"/>
      <c r="T140" s="131"/>
      <c r="U140" s="152"/>
      <c r="V140" s="95"/>
      <c r="W140" s="79"/>
      <c r="X140" s="95"/>
      <c r="Y140" s="80"/>
    </row>
    <row r="141" spans="1:25" s="543" customFormat="1" ht="15" customHeight="1" x14ac:dyDescent="0.2">
      <c r="A141" s="537"/>
      <c r="B141" s="833"/>
      <c r="C141" s="537"/>
      <c r="D141" s="836" t="s">
        <v>564</v>
      </c>
      <c r="E141" s="290">
        <v>30</v>
      </c>
      <c r="F141" s="58"/>
      <c r="G141" s="75"/>
      <c r="H141" s="58"/>
      <c r="I141" s="58"/>
      <c r="J141" s="75"/>
      <c r="K141" s="382">
        <v>6</v>
      </c>
      <c r="L141" s="67">
        <v>6</v>
      </c>
      <c r="M141" s="67">
        <v>6</v>
      </c>
      <c r="N141" s="67">
        <v>6</v>
      </c>
      <c r="O141" s="884">
        <v>6</v>
      </c>
      <c r="P141" s="539"/>
      <c r="Q141" s="539"/>
      <c r="R141" s="539"/>
      <c r="S141" s="539"/>
      <c r="T141" s="538"/>
      <c r="U141" s="150"/>
      <c r="V141" s="95"/>
      <c r="W141" s="540"/>
      <c r="X141" s="541"/>
      <c r="Y141" s="542"/>
    </row>
    <row r="142" spans="1:25" s="510" customFormat="1" ht="15" customHeight="1" x14ac:dyDescent="0.2">
      <c r="A142" s="502"/>
      <c r="B142" s="832"/>
      <c r="C142" s="502"/>
      <c r="D142" s="834" t="s">
        <v>167</v>
      </c>
      <c r="E142" s="503">
        <f>SUM(K142:O142)</f>
        <v>20</v>
      </c>
      <c r="F142" s="267"/>
      <c r="G142" s="267"/>
      <c r="H142" s="58"/>
      <c r="I142" s="58"/>
      <c r="J142" s="267"/>
      <c r="K142" s="981">
        <v>4</v>
      </c>
      <c r="L142" s="982">
        <v>4</v>
      </c>
      <c r="M142" s="982">
        <v>4</v>
      </c>
      <c r="N142" s="982">
        <v>4</v>
      </c>
      <c r="O142" s="983">
        <v>4</v>
      </c>
      <c r="P142" s="545"/>
      <c r="Q142" s="545"/>
      <c r="R142" s="545"/>
      <c r="S142" s="545"/>
      <c r="T142" s="544"/>
      <c r="U142" s="506"/>
      <c r="V142" s="507"/>
      <c r="W142" s="508"/>
      <c r="X142" s="507"/>
      <c r="Y142" s="509"/>
    </row>
    <row r="143" spans="1:25" s="543" customFormat="1" ht="15" customHeight="1" x14ac:dyDescent="0.2">
      <c r="A143" s="537"/>
      <c r="B143" s="833"/>
      <c r="C143" s="837"/>
      <c r="D143" s="834" t="s">
        <v>166</v>
      </c>
      <c r="E143" s="503">
        <f>SUM(M143:W143)</f>
        <v>64</v>
      </c>
      <c r="F143" s="58"/>
      <c r="G143" s="75"/>
      <c r="H143" s="75"/>
      <c r="I143" s="58"/>
      <c r="J143" s="75"/>
      <c r="K143" s="382"/>
      <c r="L143" s="268"/>
      <c r="M143" s="268"/>
      <c r="N143" s="268"/>
      <c r="O143" s="901"/>
      <c r="P143" s="267">
        <v>8</v>
      </c>
      <c r="Q143" s="267">
        <v>8</v>
      </c>
      <c r="R143" s="267">
        <v>8</v>
      </c>
      <c r="S143" s="267">
        <v>8</v>
      </c>
      <c r="T143" s="505">
        <v>8</v>
      </c>
      <c r="U143" s="546">
        <v>8</v>
      </c>
      <c r="V143" s="403">
        <v>8</v>
      </c>
      <c r="W143" s="402">
        <v>8</v>
      </c>
      <c r="X143" s="403"/>
      <c r="Y143" s="404"/>
    </row>
    <row r="144" spans="1:25" x14ac:dyDescent="0.2">
      <c r="A144" s="146"/>
      <c r="B144" s="146"/>
      <c r="C144" s="146"/>
      <c r="D144" s="146"/>
      <c r="E144" s="116"/>
      <c r="F144" s="116"/>
      <c r="G144" s="116"/>
      <c r="H144" s="116"/>
      <c r="I144" s="47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</row>
    <row r="145" spans="1:20" x14ac:dyDescent="0.2">
      <c r="A145" s="95"/>
      <c r="B145" s="95"/>
      <c r="C145" s="95"/>
      <c r="D145" s="95"/>
      <c r="E145" s="121"/>
      <c r="F145" s="121"/>
      <c r="G145" s="121"/>
      <c r="H145" s="121"/>
      <c r="I145" s="547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</row>
  </sheetData>
  <mergeCells count="1">
    <mergeCell ref="K1:O1"/>
  </mergeCells>
  <phoneticPr fontId="1" type="noConversion"/>
  <pageMargins left="0.75" right="0.75" top="1" bottom="1" header="0.5" footer="0.5"/>
  <pageSetup paperSize="8" scale="67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5"/>
  <sheetViews>
    <sheetView topLeftCell="E1" zoomScaleNormal="100" workbookViewId="0">
      <selection activeCell="Y1" sqref="Y1:Z1048576"/>
    </sheetView>
  </sheetViews>
  <sheetFormatPr defaultColWidth="9.140625" defaultRowHeight="12" x14ac:dyDescent="0.2"/>
  <cols>
    <col min="1" max="1" width="9.85546875" style="12" customWidth="1"/>
    <col min="2" max="2" width="15.7109375" style="624" bestFit="1" customWidth="1"/>
    <col min="3" max="3" width="43.5703125" style="624" customWidth="1"/>
    <col min="4" max="4" width="10.7109375" style="559" customWidth="1"/>
    <col min="5" max="7" width="9.140625" style="559"/>
    <col min="8" max="8" width="9.140625" style="625"/>
    <col min="9" max="19" width="9.140625" style="559"/>
    <col min="20" max="16384" width="9.140625" style="12"/>
  </cols>
  <sheetData>
    <row r="1" spans="1:24" s="549" customFormat="1" ht="30" customHeight="1" x14ac:dyDescent="0.2">
      <c r="B1" s="550"/>
      <c r="C1" s="550"/>
      <c r="D1" s="857"/>
      <c r="E1" s="302"/>
      <c r="F1" s="302"/>
      <c r="G1" s="302"/>
      <c r="H1" s="551"/>
      <c r="I1" s="303"/>
      <c r="J1" s="1018" t="s">
        <v>546</v>
      </c>
      <c r="K1" s="1018"/>
      <c r="L1" s="1018"/>
      <c r="M1" s="1018"/>
      <c r="N1" s="1018"/>
      <c r="O1" s="550"/>
      <c r="P1" s="550"/>
      <c r="Q1" s="550"/>
      <c r="R1" s="550"/>
      <c r="S1" s="550"/>
    </row>
    <row r="2" spans="1:24" ht="15" customHeight="1" x14ac:dyDescent="0.2">
      <c r="A2" s="552" t="s">
        <v>38</v>
      </c>
      <c r="B2" s="13" t="s">
        <v>6</v>
      </c>
      <c r="C2" s="553" t="s">
        <v>2</v>
      </c>
      <c r="D2" s="422" t="s">
        <v>7</v>
      </c>
      <c r="E2" s="15" t="s">
        <v>8</v>
      </c>
      <c r="F2" s="15" t="s">
        <v>9</v>
      </c>
      <c r="G2" s="16" t="s">
        <v>10</v>
      </c>
      <c r="H2" s="16" t="s">
        <v>11</v>
      </c>
      <c r="I2" s="916" t="s">
        <v>12</v>
      </c>
      <c r="J2" s="18" t="s">
        <v>13</v>
      </c>
      <c r="K2" s="19" t="s">
        <v>14</v>
      </c>
      <c r="L2" s="19" t="s">
        <v>15</v>
      </c>
      <c r="M2" s="19" t="s">
        <v>16</v>
      </c>
      <c r="N2" s="17" t="s">
        <v>17</v>
      </c>
      <c r="O2" s="21" t="s">
        <v>18</v>
      </c>
      <c r="P2" s="21" t="s">
        <v>19</v>
      </c>
      <c r="Q2" s="21" t="s">
        <v>20</v>
      </c>
      <c r="R2" s="21" t="s">
        <v>21</v>
      </c>
      <c r="S2" s="20" t="s">
        <v>22</v>
      </c>
      <c r="T2" s="22" t="s">
        <v>112</v>
      </c>
      <c r="U2" s="21" t="s">
        <v>113</v>
      </c>
      <c r="V2" s="23" t="s">
        <v>114</v>
      </c>
      <c r="W2" s="21" t="s">
        <v>115</v>
      </c>
      <c r="X2" s="20" t="s">
        <v>117</v>
      </c>
    </row>
    <row r="3" spans="1:24" ht="15" customHeight="1" x14ac:dyDescent="0.2">
      <c r="A3" s="554"/>
      <c r="B3" s="24"/>
      <c r="C3" s="459"/>
      <c r="D3" s="290"/>
      <c r="E3" s="334"/>
      <c r="F3" s="334"/>
      <c r="G3" s="58"/>
      <c r="H3" s="58"/>
      <c r="I3" s="972"/>
      <c r="J3" s="423"/>
      <c r="K3" s="67"/>
      <c r="L3" s="67"/>
      <c r="M3" s="67"/>
      <c r="N3" s="66"/>
      <c r="O3" s="68"/>
      <c r="P3" s="68"/>
      <c r="Q3" s="68"/>
      <c r="R3" s="68"/>
      <c r="S3" s="34"/>
      <c r="T3" s="555"/>
      <c r="U3" s="556"/>
      <c r="V3" s="557"/>
      <c r="W3" s="556"/>
      <c r="X3" s="558"/>
    </row>
    <row r="4" spans="1:24" s="566" customFormat="1" ht="15" customHeight="1" x14ac:dyDescent="0.2">
      <c r="A4" s="139"/>
      <c r="B4" s="139"/>
      <c r="C4" s="560" t="s">
        <v>124</v>
      </c>
      <c r="D4" s="561">
        <f>SUM(D51+D68+D32+D22+D93+D94+D96+D95+D90+D48+D44+D62+D72+D58+D36+D54+D40+D14+D18+D26+D76+D80+D84+D88)</f>
        <v>1012.75</v>
      </c>
      <c r="E4" s="562">
        <f t="shared" ref="E4:J4" si="0">SUM(E51+E68+E32+E22+E93+E94+E96+E95+E90+E48+E44+E62+E72+E58+E36+E54+E40+E14+E18+E26)</f>
        <v>44</v>
      </c>
      <c r="F4" s="562">
        <f t="shared" si="0"/>
        <v>42</v>
      </c>
      <c r="G4" s="562">
        <f t="shared" si="0"/>
        <v>39</v>
      </c>
      <c r="H4" s="562">
        <f t="shared" si="0"/>
        <v>67</v>
      </c>
      <c r="I4" s="562">
        <f t="shared" si="0"/>
        <v>125</v>
      </c>
      <c r="J4" s="563">
        <f t="shared" si="0"/>
        <v>121</v>
      </c>
      <c r="K4" s="564">
        <f>SUM(K51+K68+K32+K22+K93+K94+K96+K95+K90+K48+K44+K62+K58+K36+K54+K40+K14+K18+K26)</f>
        <v>92</v>
      </c>
      <c r="L4" s="564">
        <f>SUM(L51+L68+L32+L22+L93+L94+L96+L95+L48+L44+L62+L72+L58+L36+L54+L40+L14+L18+L26)</f>
        <v>77</v>
      </c>
      <c r="M4" s="564">
        <f>SUM(M51+M68+M32+M22+M93+M94+M96+M95+M48+M44+M62+M72+M58+M36+M54+M40+M14+M18+M26+M76+M80+M84+M88)</f>
        <v>95</v>
      </c>
      <c r="N4" s="908">
        <f t="shared" ref="N4:V4" si="1">SUM(N51+N68+N32+N22+N93+N94+N96+N95+N90+N48+N44+N62+N72+N58+N36+N54+N40+N14+N18+N26)</f>
        <v>47</v>
      </c>
      <c r="O4" s="430">
        <f t="shared" si="1"/>
        <v>33</v>
      </c>
      <c r="P4" s="430">
        <f t="shared" si="1"/>
        <v>33</v>
      </c>
      <c r="Q4" s="430">
        <f t="shared" si="1"/>
        <v>33</v>
      </c>
      <c r="R4" s="430">
        <f t="shared" si="1"/>
        <v>33</v>
      </c>
      <c r="S4" s="432">
        <f t="shared" si="1"/>
        <v>33</v>
      </c>
      <c r="T4" s="565">
        <f t="shared" si="1"/>
        <v>33</v>
      </c>
      <c r="U4" s="430">
        <f t="shared" si="1"/>
        <v>33</v>
      </c>
      <c r="V4" s="431">
        <f t="shared" si="1"/>
        <v>33</v>
      </c>
      <c r="W4" s="430"/>
      <c r="X4" s="318"/>
    </row>
    <row r="5" spans="1:24" s="566" customFormat="1" ht="15" customHeight="1" x14ac:dyDescent="0.2">
      <c r="A5" s="74"/>
      <c r="B5" s="74"/>
      <c r="C5" s="560" t="s">
        <v>125</v>
      </c>
      <c r="D5" s="426">
        <f>SUM(D11+D23+D69+D33+D91+D49+D45+D63+D27+D73+D59+D37+D55+D41+D15+D19+D77+D81+D85+D89)</f>
        <v>179.25</v>
      </c>
      <c r="E5" s="562">
        <f t="shared" ref="E5:J5" si="2">SUM(E11+E23+E69+E33+E91+E49+E45+E63+E27+E73+E59+E37+E55+E41+E15+E19)</f>
        <v>20</v>
      </c>
      <c r="F5" s="562">
        <f t="shared" si="2"/>
        <v>0</v>
      </c>
      <c r="G5" s="562">
        <f t="shared" si="2"/>
        <v>0</v>
      </c>
      <c r="H5" s="562">
        <f t="shared" si="2"/>
        <v>15</v>
      </c>
      <c r="I5" s="562">
        <f t="shared" si="2"/>
        <v>46</v>
      </c>
      <c r="J5" s="567">
        <f t="shared" si="2"/>
        <v>35</v>
      </c>
      <c r="K5" s="564">
        <f>SUM(K11+K23+K69+K33+K91+K49+K45+K63+K27+K59+K37+K55+K41+K15+K19)</f>
        <v>28</v>
      </c>
      <c r="L5" s="564">
        <f>SUM(L11+L23+L69+L33+L49+L45+L63+L27+L73+L59+L37+L55+L41+L15+L19)</f>
        <v>16</v>
      </c>
      <c r="M5" s="564">
        <f>SUM(M11+M23+M69+M33+M49+M45+M63+M27+M73+M59+M37+M55+M41+M15+M19+M77+M81+M85+M89)</f>
        <v>19</v>
      </c>
      <c r="N5" s="908">
        <f t="shared" ref="N5:V5" si="3">SUM(N11+N23+N69+N33+N91+N49+N45+N63+N27+N73+N59+N37+N55+N41+N15+N19)</f>
        <v>0</v>
      </c>
      <c r="O5" s="430">
        <f t="shared" si="3"/>
        <v>0</v>
      </c>
      <c r="P5" s="430">
        <f t="shared" si="3"/>
        <v>0</v>
      </c>
      <c r="Q5" s="430">
        <f t="shared" si="3"/>
        <v>0</v>
      </c>
      <c r="R5" s="430">
        <f t="shared" si="3"/>
        <v>0</v>
      </c>
      <c r="S5" s="432">
        <f t="shared" si="3"/>
        <v>0</v>
      </c>
      <c r="T5" s="565">
        <f t="shared" si="3"/>
        <v>0</v>
      </c>
      <c r="U5" s="430">
        <f t="shared" si="3"/>
        <v>0</v>
      </c>
      <c r="V5" s="431">
        <f t="shared" si="3"/>
        <v>0</v>
      </c>
      <c r="W5" s="430"/>
      <c r="X5" s="318"/>
    </row>
    <row r="6" spans="1:24" s="566" customFormat="1" ht="15" customHeight="1" x14ac:dyDescent="0.2">
      <c r="A6" s="74"/>
      <c r="B6" s="74"/>
      <c r="C6" s="568" t="s">
        <v>96</v>
      </c>
      <c r="D6" s="518">
        <f>SUM(D4:D5)</f>
        <v>1192</v>
      </c>
      <c r="E6" s="204">
        <f t="shared" ref="E6:V6" si="4">SUM(E4:E5)</f>
        <v>64</v>
      </c>
      <c r="F6" s="204">
        <f t="shared" si="4"/>
        <v>42</v>
      </c>
      <c r="G6" s="204">
        <f t="shared" si="4"/>
        <v>39</v>
      </c>
      <c r="H6" s="204">
        <f t="shared" si="4"/>
        <v>82</v>
      </c>
      <c r="I6" s="204">
        <f>SUM(I4:I5)</f>
        <v>171</v>
      </c>
      <c r="J6" s="569">
        <f t="shared" si="4"/>
        <v>156</v>
      </c>
      <c r="K6" s="570">
        <f t="shared" si="4"/>
        <v>120</v>
      </c>
      <c r="L6" s="570">
        <f t="shared" si="4"/>
        <v>93</v>
      </c>
      <c r="M6" s="570">
        <f t="shared" si="4"/>
        <v>114</v>
      </c>
      <c r="N6" s="909">
        <f t="shared" si="4"/>
        <v>47</v>
      </c>
      <c r="O6" s="438">
        <f t="shared" si="4"/>
        <v>33</v>
      </c>
      <c r="P6" s="438">
        <f t="shared" si="4"/>
        <v>33</v>
      </c>
      <c r="Q6" s="438">
        <f t="shared" si="4"/>
        <v>33</v>
      </c>
      <c r="R6" s="438">
        <f t="shared" si="4"/>
        <v>33</v>
      </c>
      <c r="S6" s="571">
        <f t="shared" si="4"/>
        <v>33</v>
      </c>
      <c r="T6" s="437">
        <f t="shared" si="4"/>
        <v>33</v>
      </c>
      <c r="U6" s="438">
        <f t="shared" si="4"/>
        <v>33</v>
      </c>
      <c r="V6" s="439">
        <f t="shared" si="4"/>
        <v>33</v>
      </c>
      <c r="W6" s="438"/>
      <c r="X6" s="525"/>
    </row>
    <row r="7" spans="1:24" s="566" customFormat="1" ht="15" customHeight="1" x14ac:dyDescent="0.2">
      <c r="A7" s="74"/>
      <c r="B7" s="74"/>
      <c r="C7" s="24" t="s">
        <v>23</v>
      </c>
      <c r="D7" s="257"/>
      <c r="E7" s="572">
        <v>64</v>
      </c>
      <c r="F7" s="204">
        <f t="shared" ref="F7:S7" si="5">SUM(E7+F6)</f>
        <v>106</v>
      </c>
      <c r="G7" s="204">
        <f t="shared" si="5"/>
        <v>145</v>
      </c>
      <c r="H7" s="204">
        <f t="shared" si="5"/>
        <v>227</v>
      </c>
      <c r="I7" s="973">
        <f t="shared" si="5"/>
        <v>398</v>
      </c>
      <c r="J7" s="205">
        <f t="shared" si="5"/>
        <v>554</v>
      </c>
      <c r="K7" s="205">
        <f t="shared" si="5"/>
        <v>674</v>
      </c>
      <c r="L7" s="205">
        <f t="shared" si="5"/>
        <v>767</v>
      </c>
      <c r="M7" s="205">
        <f t="shared" si="5"/>
        <v>881</v>
      </c>
      <c r="N7" s="205">
        <f t="shared" si="5"/>
        <v>928</v>
      </c>
      <c r="O7" s="573">
        <f t="shared" si="5"/>
        <v>961</v>
      </c>
      <c r="P7" s="291">
        <f t="shared" si="5"/>
        <v>994</v>
      </c>
      <c r="Q7" s="291">
        <f t="shared" si="5"/>
        <v>1027</v>
      </c>
      <c r="R7" s="291">
        <f t="shared" si="5"/>
        <v>1060</v>
      </c>
      <c r="S7" s="574">
        <f t="shared" si="5"/>
        <v>1093</v>
      </c>
      <c r="T7" s="443">
        <f t="shared" ref="T7" si="6">SUM(S7+T6)</f>
        <v>1126</v>
      </c>
      <c r="U7" s="291">
        <f t="shared" ref="U7" si="7">SUM(T7+U6)</f>
        <v>1159</v>
      </c>
      <c r="V7" s="444">
        <f t="shared" ref="V7" si="8">SUM(U7+V6)</f>
        <v>1192</v>
      </c>
      <c r="W7" s="291"/>
      <c r="X7" s="73"/>
    </row>
    <row r="8" spans="1:24" s="566" customFormat="1" ht="15" customHeight="1" x14ac:dyDescent="0.2">
      <c r="A8" s="74"/>
      <c r="B8" s="74"/>
      <c r="C8" s="332"/>
      <c r="D8" s="257"/>
      <c r="E8" s="58"/>
      <c r="F8" s="58"/>
      <c r="G8" s="58"/>
      <c r="H8" s="58"/>
      <c r="I8" s="75"/>
      <c r="J8" s="382"/>
      <c r="K8" s="67"/>
      <c r="L8" s="67"/>
      <c r="M8" s="67"/>
      <c r="N8" s="66"/>
      <c r="O8" s="68"/>
      <c r="P8" s="68"/>
      <c r="Q8" s="68"/>
      <c r="R8" s="68"/>
      <c r="S8" s="198"/>
      <c r="T8" s="575"/>
      <c r="U8" s="576"/>
      <c r="V8" s="536"/>
      <c r="W8" s="92"/>
      <c r="X8" s="93"/>
    </row>
    <row r="9" spans="1:24" s="566" customFormat="1" ht="15" customHeight="1" x14ac:dyDescent="0.2">
      <c r="A9" s="81"/>
      <c r="B9" s="175"/>
      <c r="C9" s="82" t="s">
        <v>444</v>
      </c>
      <c r="D9" s="407">
        <f>SUM(D11:D11)</f>
        <v>20</v>
      </c>
      <c r="E9" s="30">
        <f>SUM(E11:E11)</f>
        <v>20</v>
      </c>
      <c r="F9" s="30"/>
      <c r="G9" s="30"/>
      <c r="H9" s="30"/>
      <c r="I9" s="29"/>
      <c r="J9" s="364"/>
      <c r="K9" s="114"/>
      <c r="L9" s="114"/>
      <c r="M9" s="114"/>
      <c r="N9" s="144"/>
      <c r="O9" s="116"/>
      <c r="P9" s="116"/>
      <c r="Q9" s="116"/>
      <c r="R9" s="116"/>
      <c r="S9" s="181"/>
      <c r="T9" s="742"/>
      <c r="U9" s="743"/>
      <c r="V9" s="805"/>
      <c r="W9" s="90"/>
      <c r="X9" s="91"/>
    </row>
    <row r="10" spans="1:24" s="566" customFormat="1" ht="15" customHeight="1" x14ac:dyDescent="0.2">
      <c r="A10" s="74"/>
      <c r="B10" s="493"/>
      <c r="C10" s="806"/>
      <c r="D10" s="290"/>
      <c r="E10" s="58"/>
      <c r="F10" s="58"/>
      <c r="G10" s="58"/>
      <c r="H10" s="58"/>
      <c r="I10" s="98"/>
      <c r="J10" s="120"/>
      <c r="K10" s="120"/>
      <c r="L10" s="120"/>
      <c r="M10" s="120"/>
      <c r="N10" s="133"/>
      <c r="O10" s="121"/>
      <c r="P10" s="121"/>
      <c r="Q10" s="121"/>
      <c r="R10" s="121"/>
      <c r="S10" s="128"/>
      <c r="T10" s="804"/>
      <c r="U10" s="576"/>
      <c r="V10" s="536"/>
      <c r="W10" s="92"/>
      <c r="X10" s="93"/>
    </row>
    <row r="11" spans="1:24" s="566" customFormat="1" ht="15" customHeight="1" x14ac:dyDescent="0.2">
      <c r="A11" s="74" t="s">
        <v>615</v>
      </c>
      <c r="B11" s="74" t="s">
        <v>89</v>
      </c>
      <c r="C11" s="74" t="s">
        <v>207</v>
      </c>
      <c r="D11" s="257">
        <v>20</v>
      </c>
      <c r="E11" s="106">
        <v>20</v>
      </c>
      <c r="F11" s="106"/>
      <c r="G11" s="106"/>
      <c r="H11" s="106"/>
      <c r="I11" s="187"/>
      <c r="J11" s="120"/>
      <c r="K11" s="120"/>
      <c r="L11" s="120"/>
      <c r="M11" s="120"/>
      <c r="N11" s="127"/>
      <c r="O11" s="121"/>
      <c r="P11" s="121"/>
      <c r="Q11" s="121"/>
      <c r="R11" s="121"/>
      <c r="S11" s="131"/>
      <c r="T11" s="575"/>
      <c r="U11" s="576"/>
      <c r="V11" s="536"/>
      <c r="W11" s="92"/>
      <c r="X11" s="93"/>
    </row>
    <row r="12" spans="1:24" s="566" customFormat="1" ht="15" customHeight="1" x14ac:dyDescent="0.2">
      <c r="A12" s="74"/>
      <c r="B12" s="74"/>
      <c r="C12" s="74"/>
      <c r="D12" s="257"/>
      <c r="E12" s="106"/>
      <c r="F12" s="106"/>
      <c r="G12" s="106"/>
      <c r="H12" s="106"/>
      <c r="I12" s="196"/>
      <c r="J12" s="120"/>
      <c r="K12" s="120"/>
      <c r="L12" s="120"/>
      <c r="M12" s="120"/>
      <c r="N12" s="133"/>
      <c r="O12" s="121"/>
      <c r="P12" s="121"/>
      <c r="Q12" s="121"/>
      <c r="R12" s="121"/>
      <c r="S12" s="128"/>
      <c r="T12" s="804"/>
      <c r="U12" s="576"/>
      <c r="V12" s="536"/>
      <c r="W12" s="92"/>
      <c r="X12" s="93"/>
    </row>
    <row r="13" spans="1:24" s="581" customFormat="1" ht="15" customHeight="1" x14ac:dyDescent="0.2">
      <c r="A13" s="103" t="s">
        <v>227</v>
      </c>
      <c r="B13" s="103" t="s">
        <v>199</v>
      </c>
      <c r="C13" s="124" t="s">
        <v>412</v>
      </c>
      <c r="D13" s="65">
        <f t="shared" ref="D13:D14" si="9">SUM(G13:I13)</f>
        <v>47</v>
      </c>
      <c r="E13" s="106"/>
      <c r="F13" s="107"/>
      <c r="G13" s="58">
        <f>SUM(G14:G15)</f>
        <v>4</v>
      </c>
      <c r="H13" s="58">
        <v>25</v>
      </c>
      <c r="I13" s="58">
        <v>18</v>
      </c>
      <c r="J13" s="289"/>
      <c r="K13" s="120"/>
      <c r="L13" s="120"/>
      <c r="M13" s="120"/>
      <c r="N13" s="127"/>
      <c r="O13" s="107"/>
      <c r="P13" s="107"/>
      <c r="Q13" s="107"/>
      <c r="R13" s="107"/>
      <c r="S13" s="187"/>
      <c r="T13" s="587"/>
      <c r="U13" s="583"/>
      <c r="V13" s="584"/>
      <c r="W13" s="585"/>
      <c r="X13" s="586"/>
    </row>
    <row r="14" spans="1:24" s="581" customFormat="1" ht="15" customHeight="1" x14ac:dyDescent="0.2">
      <c r="A14" s="104"/>
      <c r="B14" s="104"/>
      <c r="C14" s="103" t="s">
        <v>163</v>
      </c>
      <c r="D14" s="140">
        <f t="shared" si="9"/>
        <v>30</v>
      </c>
      <c r="E14" s="106"/>
      <c r="F14" s="107"/>
      <c r="G14" s="106">
        <v>4</v>
      </c>
      <c r="H14" s="106">
        <v>13</v>
      </c>
      <c r="I14" s="106">
        <v>13</v>
      </c>
      <c r="J14" s="253"/>
      <c r="K14" s="120"/>
      <c r="L14" s="120"/>
      <c r="M14" s="120"/>
      <c r="N14" s="133"/>
      <c r="O14" s="107"/>
      <c r="P14" s="107"/>
      <c r="Q14" s="107"/>
      <c r="R14" s="107"/>
      <c r="S14" s="196"/>
      <c r="T14" s="587"/>
      <c r="U14" s="583"/>
      <c r="V14" s="584"/>
      <c r="W14" s="585"/>
      <c r="X14" s="586"/>
    </row>
    <row r="15" spans="1:24" s="581" customFormat="1" ht="15" customHeight="1" x14ac:dyDescent="0.2">
      <c r="A15" s="104"/>
      <c r="B15" s="104"/>
      <c r="C15" s="103" t="s">
        <v>164</v>
      </c>
      <c r="D15" s="140">
        <f>SUM(G15:I15)</f>
        <v>17</v>
      </c>
      <c r="E15" s="106"/>
      <c r="F15" s="107"/>
      <c r="G15" s="106">
        <v>0</v>
      </c>
      <c r="H15" s="106">
        <v>12</v>
      </c>
      <c r="I15" s="106">
        <v>5</v>
      </c>
      <c r="J15" s="253"/>
      <c r="K15" s="120"/>
      <c r="L15" s="120"/>
      <c r="M15" s="120"/>
      <c r="N15" s="133"/>
      <c r="O15" s="107"/>
      <c r="P15" s="107"/>
      <c r="Q15" s="107"/>
      <c r="R15" s="107"/>
      <c r="S15" s="196"/>
      <c r="T15" s="587"/>
      <c r="U15" s="583"/>
      <c r="V15" s="584"/>
      <c r="W15" s="585"/>
      <c r="X15" s="586"/>
    </row>
    <row r="16" spans="1:24" s="566" customFormat="1" ht="15" customHeight="1" x14ac:dyDescent="0.2">
      <c r="A16" s="74"/>
      <c r="B16" s="74"/>
      <c r="C16" s="74"/>
      <c r="D16" s="257"/>
      <c r="E16" s="106"/>
      <c r="F16" s="106"/>
      <c r="G16" s="106"/>
      <c r="H16" s="106"/>
      <c r="I16" s="196"/>
      <c r="J16" s="120"/>
      <c r="K16" s="120"/>
      <c r="L16" s="120"/>
      <c r="M16" s="120"/>
      <c r="N16" s="133"/>
      <c r="O16" s="121"/>
      <c r="P16" s="121"/>
      <c r="Q16" s="121"/>
      <c r="R16" s="121"/>
      <c r="S16" s="128"/>
      <c r="T16" s="804"/>
      <c r="U16" s="576"/>
      <c r="V16" s="536"/>
      <c r="W16" s="92"/>
      <c r="X16" s="93"/>
    </row>
    <row r="17" spans="1:24" s="581" customFormat="1" ht="15" customHeight="1" x14ac:dyDescent="0.2">
      <c r="A17" s="104" t="s">
        <v>244</v>
      </c>
      <c r="B17" s="104" t="s">
        <v>224</v>
      </c>
      <c r="C17" s="487" t="s">
        <v>414</v>
      </c>
      <c r="D17" s="202">
        <f>SUM(D18:D19)</f>
        <v>41</v>
      </c>
      <c r="E17" s="106"/>
      <c r="F17" s="107"/>
      <c r="G17" s="107"/>
      <c r="H17" s="58">
        <v>15</v>
      </c>
      <c r="I17" s="918">
        <v>26</v>
      </c>
      <c r="J17" s="67"/>
      <c r="K17" s="120"/>
      <c r="L17" s="67"/>
      <c r="M17" s="67"/>
      <c r="N17" s="133"/>
      <c r="O17" s="107"/>
      <c r="P17" s="107"/>
      <c r="Q17" s="107"/>
      <c r="R17" s="107"/>
      <c r="S17" s="196"/>
      <c r="T17" s="587"/>
      <c r="U17" s="583"/>
      <c r="V17" s="584"/>
      <c r="W17" s="585"/>
      <c r="X17" s="586"/>
    </row>
    <row r="18" spans="1:24" s="581" customFormat="1" ht="15" customHeight="1" x14ac:dyDescent="0.2">
      <c r="A18" s="104"/>
      <c r="B18" s="104"/>
      <c r="C18" s="164" t="s">
        <v>245</v>
      </c>
      <c r="D18" s="105">
        <v>27</v>
      </c>
      <c r="E18" s="106"/>
      <c r="F18" s="107"/>
      <c r="G18" s="107"/>
      <c r="H18" s="106">
        <v>12</v>
      </c>
      <c r="I18" s="106">
        <v>15</v>
      </c>
      <c r="J18" s="253"/>
      <c r="K18" s="120"/>
      <c r="L18" s="67"/>
      <c r="M18" s="67"/>
      <c r="N18" s="133"/>
      <c r="O18" s="107"/>
      <c r="P18" s="107"/>
      <c r="Q18" s="107"/>
      <c r="R18" s="107"/>
      <c r="S18" s="196"/>
      <c r="T18" s="587"/>
      <c r="U18" s="583"/>
      <c r="V18" s="584"/>
      <c r="W18" s="585"/>
      <c r="X18" s="586"/>
    </row>
    <row r="19" spans="1:24" s="581" customFormat="1" ht="15" customHeight="1" x14ac:dyDescent="0.2">
      <c r="A19" s="104"/>
      <c r="B19" s="104"/>
      <c r="C19" s="164" t="s">
        <v>246</v>
      </c>
      <c r="D19" s="105">
        <v>14</v>
      </c>
      <c r="E19" s="106"/>
      <c r="F19" s="107"/>
      <c r="G19" s="107"/>
      <c r="H19" s="106">
        <v>3</v>
      </c>
      <c r="I19" s="106">
        <v>11</v>
      </c>
      <c r="J19" s="253"/>
      <c r="K19" s="120"/>
      <c r="L19" s="67"/>
      <c r="M19" s="67"/>
      <c r="N19" s="133"/>
      <c r="O19" s="107"/>
      <c r="P19" s="107"/>
      <c r="Q19" s="107"/>
      <c r="R19" s="107"/>
      <c r="S19" s="196"/>
      <c r="T19" s="587"/>
      <c r="U19" s="583"/>
      <c r="V19" s="584"/>
      <c r="W19" s="585"/>
      <c r="X19" s="586"/>
    </row>
    <row r="20" spans="1:24" s="581" customFormat="1" ht="15" customHeight="1" x14ac:dyDescent="0.2">
      <c r="A20" s="104"/>
      <c r="B20" s="104"/>
      <c r="C20" s="164"/>
      <c r="D20" s="105"/>
      <c r="E20" s="106"/>
      <c r="F20" s="107"/>
      <c r="G20" s="107"/>
      <c r="H20" s="106"/>
      <c r="I20" s="919"/>
      <c r="J20" s="120"/>
      <c r="K20" s="120"/>
      <c r="L20" s="67"/>
      <c r="M20" s="67"/>
      <c r="N20" s="133"/>
      <c r="O20" s="107"/>
      <c r="P20" s="107"/>
      <c r="Q20" s="107"/>
      <c r="R20" s="107"/>
      <c r="S20" s="196"/>
      <c r="T20" s="587"/>
      <c r="U20" s="583"/>
      <c r="V20" s="584"/>
      <c r="W20" s="585"/>
      <c r="X20" s="586"/>
    </row>
    <row r="21" spans="1:24" s="581" customFormat="1" ht="15" customHeight="1" x14ac:dyDescent="0.2">
      <c r="A21" s="104" t="s">
        <v>223</v>
      </c>
      <c r="B21" s="104" t="s">
        <v>341</v>
      </c>
      <c r="C21" s="588" t="s">
        <v>457</v>
      </c>
      <c r="D21" s="159">
        <v>35</v>
      </c>
      <c r="E21" s="106"/>
      <c r="F21" s="107"/>
      <c r="G21" s="107"/>
      <c r="H21" s="58"/>
      <c r="I21" s="58">
        <f>SUM(I22:I23)</f>
        <v>35</v>
      </c>
      <c r="J21" s="262"/>
      <c r="K21" s="120"/>
      <c r="L21" s="67"/>
      <c r="M21" s="67"/>
      <c r="N21" s="133"/>
      <c r="O21" s="107"/>
      <c r="P21" s="107"/>
      <c r="Q21" s="107"/>
      <c r="R21" s="107"/>
      <c r="S21" s="196"/>
      <c r="T21" s="587"/>
      <c r="U21" s="583"/>
      <c r="V21" s="584"/>
      <c r="W21" s="585"/>
      <c r="X21" s="586"/>
    </row>
    <row r="22" spans="1:24" s="581" customFormat="1" ht="15" customHeight="1" x14ac:dyDescent="0.2">
      <c r="A22" s="104"/>
      <c r="B22" s="104"/>
      <c r="C22" s="104" t="s">
        <v>208</v>
      </c>
      <c r="D22" s="105">
        <f>SUM(D21-D23)</f>
        <v>22.75</v>
      </c>
      <c r="E22" s="106"/>
      <c r="F22" s="107"/>
      <c r="G22" s="107"/>
      <c r="H22" s="106"/>
      <c r="I22" s="106">
        <v>23</v>
      </c>
      <c r="J22" s="253"/>
      <c r="K22" s="120"/>
      <c r="L22" s="67"/>
      <c r="M22" s="67"/>
      <c r="N22" s="133"/>
      <c r="O22" s="107"/>
      <c r="P22" s="107"/>
      <c r="Q22" s="107"/>
      <c r="R22" s="107"/>
      <c r="S22" s="196"/>
      <c r="T22" s="587"/>
      <c r="U22" s="583"/>
      <c r="V22" s="584"/>
      <c r="W22" s="585"/>
      <c r="X22" s="586"/>
    </row>
    <row r="23" spans="1:24" s="581" customFormat="1" ht="15" customHeight="1" x14ac:dyDescent="0.2">
      <c r="A23" s="104"/>
      <c r="B23" s="104"/>
      <c r="C23" s="104" t="s">
        <v>209</v>
      </c>
      <c r="D23" s="105">
        <f>SUM(D21*0.35)</f>
        <v>12.25</v>
      </c>
      <c r="E23" s="106"/>
      <c r="F23" s="107"/>
      <c r="G23" s="107"/>
      <c r="H23" s="106"/>
      <c r="I23" s="106">
        <v>12</v>
      </c>
      <c r="J23" s="253"/>
      <c r="K23" s="120"/>
      <c r="L23" s="67"/>
      <c r="M23" s="67"/>
      <c r="N23" s="133"/>
      <c r="O23" s="107"/>
      <c r="P23" s="107"/>
      <c r="Q23" s="107"/>
      <c r="R23" s="107"/>
      <c r="S23" s="196"/>
      <c r="T23" s="587"/>
      <c r="U23" s="583"/>
      <c r="V23" s="584"/>
      <c r="W23" s="585"/>
      <c r="X23" s="586"/>
    </row>
    <row r="24" spans="1:24" s="581" customFormat="1" ht="15" customHeight="1" x14ac:dyDescent="0.2">
      <c r="A24" s="104"/>
      <c r="B24" s="104"/>
      <c r="C24" s="104"/>
      <c r="D24" s="105"/>
      <c r="E24" s="106"/>
      <c r="F24" s="107"/>
      <c r="G24" s="107"/>
      <c r="H24" s="106"/>
      <c r="I24" s="919"/>
      <c r="J24" s="120"/>
      <c r="K24" s="120"/>
      <c r="L24" s="67"/>
      <c r="M24" s="67"/>
      <c r="N24" s="133"/>
      <c r="O24" s="107"/>
      <c r="P24" s="107"/>
      <c r="Q24" s="107"/>
      <c r="R24" s="107"/>
      <c r="S24" s="196"/>
      <c r="T24" s="587"/>
      <c r="U24" s="583"/>
      <c r="V24" s="584"/>
      <c r="W24" s="585"/>
      <c r="X24" s="586"/>
    </row>
    <row r="25" spans="1:24" s="581" customFormat="1" ht="15" customHeight="1" x14ac:dyDescent="0.2">
      <c r="A25" s="104" t="s">
        <v>645</v>
      </c>
      <c r="B25" s="104" t="s">
        <v>309</v>
      </c>
      <c r="C25" s="588" t="s">
        <v>417</v>
      </c>
      <c r="D25" s="159">
        <v>9</v>
      </c>
      <c r="E25" s="106"/>
      <c r="F25" s="107"/>
      <c r="G25" s="107"/>
      <c r="H25" s="106"/>
      <c r="I25" s="58">
        <v>9</v>
      </c>
      <c r="J25" s="253"/>
      <c r="K25" s="120"/>
      <c r="L25" s="67"/>
      <c r="M25" s="67"/>
      <c r="N25" s="94"/>
      <c r="O25" s="107"/>
      <c r="P25" s="107"/>
      <c r="Q25" s="107"/>
      <c r="R25" s="107"/>
      <c r="S25" s="196"/>
      <c r="T25" s="587"/>
      <c r="U25" s="583"/>
      <c r="V25" s="584"/>
      <c r="W25" s="585"/>
      <c r="X25" s="586"/>
    </row>
    <row r="26" spans="1:24" s="581" customFormat="1" ht="15" customHeight="1" x14ac:dyDescent="0.2">
      <c r="A26" s="104"/>
      <c r="B26" s="104"/>
      <c r="C26" s="104" t="s">
        <v>303</v>
      </c>
      <c r="D26" s="140">
        <v>0</v>
      </c>
      <c r="E26" s="106"/>
      <c r="F26" s="107"/>
      <c r="G26" s="107"/>
      <c r="H26" s="106"/>
      <c r="I26" s="106">
        <v>0</v>
      </c>
      <c r="J26" s="253"/>
      <c r="K26" s="120"/>
      <c r="L26" s="67"/>
      <c r="M26" s="67"/>
      <c r="N26" s="94"/>
      <c r="O26" s="107"/>
      <c r="P26" s="107"/>
      <c r="Q26" s="107"/>
      <c r="R26" s="107"/>
      <c r="S26" s="196"/>
      <c r="T26" s="587"/>
      <c r="U26" s="583"/>
      <c r="V26" s="584"/>
      <c r="W26" s="585"/>
      <c r="X26" s="586"/>
    </row>
    <row r="27" spans="1:24" s="581" customFormat="1" ht="15" customHeight="1" x14ac:dyDescent="0.2">
      <c r="A27" s="104"/>
      <c r="B27" s="104"/>
      <c r="C27" s="104" t="s">
        <v>304</v>
      </c>
      <c r="D27" s="140">
        <v>9</v>
      </c>
      <c r="E27" s="106"/>
      <c r="F27" s="107"/>
      <c r="G27" s="107"/>
      <c r="H27" s="106"/>
      <c r="I27" s="106">
        <v>9</v>
      </c>
      <c r="J27" s="253"/>
      <c r="K27" s="120"/>
      <c r="L27" s="67"/>
      <c r="M27" s="67"/>
      <c r="N27" s="94"/>
      <c r="O27" s="107"/>
      <c r="P27" s="107"/>
      <c r="Q27" s="107"/>
      <c r="R27" s="107"/>
      <c r="S27" s="196"/>
      <c r="T27" s="587"/>
      <c r="U27" s="583"/>
      <c r="V27" s="584"/>
      <c r="W27" s="585"/>
      <c r="X27" s="586"/>
    </row>
    <row r="28" spans="1:24" s="566" customFormat="1" ht="15" customHeight="1" x14ac:dyDescent="0.2">
      <c r="A28" s="74"/>
      <c r="B28" s="74"/>
      <c r="C28" s="74"/>
      <c r="D28" s="257"/>
      <c r="E28" s="106"/>
      <c r="F28" s="106"/>
      <c r="G28" s="106"/>
      <c r="H28" s="106"/>
      <c r="I28" s="196"/>
      <c r="J28" s="120"/>
      <c r="K28" s="120"/>
      <c r="L28" s="120"/>
      <c r="M28" s="120"/>
      <c r="N28" s="133"/>
      <c r="O28" s="121"/>
      <c r="P28" s="121"/>
      <c r="Q28" s="121"/>
      <c r="R28" s="121"/>
      <c r="S28" s="128"/>
      <c r="T28" s="804"/>
      <c r="U28" s="576"/>
      <c r="V28" s="536"/>
      <c r="W28" s="92"/>
      <c r="X28" s="93"/>
    </row>
    <row r="29" spans="1:24" s="581" customFormat="1" ht="15" customHeight="1" x14ac:dyDescent="0.2">
      <c r="A29" s="577"/>
      <c r="B29" s="577"/>
      <c r="C29" s="797" t="s">
        <v>445</v>
      </c>
      <c r="D29" s="83"/>
      <c r="E29" s="84"/>
      <c r="F29" s="84"/>
      <c r="G29" s="84"/>
      <c r="H29" s="84"/>
      <c r="I29" s="911"/>
      <c r="J29" s="798"/>
      <c r="K29" s="85"/>
      <c r="L29" s="85"/>
      <c r="M29" s="85"/>
      <c r="N29" s="890"/>
      <c r="O29" s="799"/>
      <c r="P29" s="799"/>
      <c r="Q29" s="799"/>
      <c r="R29" s="799"/>
      <c r="S29" s="800"/>
      <c r="T29" s="801"/>
      <c r="U29" s="802"/>
      <c r="V29" s="803"/>
      <c r="W29" s="579"/>
      <c r="X29" s="580"/>
    </row>
    <row r="30" spans="1:24" s="581" customFormat="1" ht="15" customHeight="1" x14ac:dyDescent="0.2">
      <c r="A30" s="103"/>
      <c r="B30" s="103"/>
      <c r="C30" s="124"/>
      <c r="D30" s="65"/>
      <c r="E30" s="58"/>
      <c r="F30" s="75"/>
      <c r="G30" s="75"/>
      <c r="H30" s="58"/>
      <c r="I30" s="107"/>
      <c r="J30" s="289"/>
      <c r="K30" s="120"/>
      <c r="L30" s="120"/>
      <c r="M30" s="120"/>
      <c r="N30" s="133"/>
      <c r="O30" s="107"/>
      <c r="P30" s="107"/>
      <c r="Q30" s="107"/>
      <c r="R30" s="107"/>
      <c r="S30" s="196"/>
      <c r="T30" s="582"/>
      <c r="U30" s="583"/>
      <c r="V30" s="584"/>
      <c r="W30" s="585"/>
      <c r="X30" s="586"/>
    </row>
    <row r="31" spans="1:24" s="581" customFormat="1" ht="15" customHeight="1" x14ac:dyDescent="0.2">
      <c r="A31" s="103" t="s">
        <v>74</v>
      </c>
      <c r="B31" s="103" t="s">
        <v>262</v>
      </c>
      <c r="C31" s="124" t="s">
        <v>562</v>
      </c>
      <c r="D31" s="65">
        <f>SUM(D32:D33)</f>
        <v>35</v>
      </c>
      <c r="E31" s="58"/>
      <c r="F31" s="75"/>
      <c r="G31" s="75"/>
      <c r="H31" s="58"/>
      <c r="I31" s="58">
        <f>SUM(I32:I33)</f>
        <v>16</v>
      </c>
      <c r="J31" s="382">
        <f>SUM(J32:J33)</f>
        <v>19</v>
      </c>
      <c r="K31" s="67"/>
      <c r="L31" s="120"/>
      <c r="M31" s="120"/>
      <c r="N31" s="127"/>
      <c r="O31" s="107"/>
      <c r="P31" s="107"/>
      <c r="Q31" s="107"/>
      <c r="R31" s="107"/>
      <c r="S31" s="187"/>
      <c r="T31" s="587"/>
      <c r="U31" s="583"/>
      <c r="V31" s="584"/>
      <c r="W31" s="585"/>
      <c r="X31" s="586"/>
    </row>
    <row r="32" spans="1:24" s="581" customFormat="1" ht="15" customHeight="1" x14ac:dyDescent="0.2">
      <c r="A32" s="104"/>
      <c r="B32" s="104"/>
      <c r="C32" s="103" t="s">
        <v>158</v>
      </c>
      <c r="D32" s="140">
        <v>22</v>
      </c>
      <c r="E32" s="106"/>
      <c r="F32" s="107"/>
      <c r="G32" s="107"/>
      <c r="H32" s="106"/>
      <c r="I32" s="106">
        <v>10</v>
      </c>
      <c r="J32" s="253">
        <v>12</v>
      </c>
      <c r="K32" s="120"/>
      <c r="L32" s="120"/>
      <c r="M32" s="120"/>
      <c r="N32" s="133"/>
      <c r="O32" s="107"/>
      <c r="P32" s="107"/>
      <c r="Q32" s="107"/>
      <c r="R32" s="107"/>
      <c r="S32" s="196"/>
      <c r="T32" s="587"/>
      <c r="U32" s="583"/>
      <c r="V32" s="584"/>
      <c r="W32" s="585"/>
      <c r="X32" s="586"/>
    </row>
    <row r="33" spans="1:24" s="581" customFormat="1" ht="15" customHeight="1" x14ac:dyDescent="0.2">
      <c r="A33" s="104"/>
      <c r="B33" s="104"/>
      <c r="C33" s="103" t="s">
        <v>159</v>
      </c>
      <c r="D33" s="140">
        <v>13</v>
      </c>
      <c r="E33" s="106"/>
      <c r="F33" s="107"/>
      <c r="G33" s="107"/>
      <c r="H33" s="106"/>
      <c r="I33" s="106">
        <v>6</v>
      </c>
      <c r="J33" s="253">
        <v>7</v>
      </c>
      <c r="K33" s="120"/>
      <c r="L33" s="120"/>
      <c r="M33" s="120"/>
      <c r="N33" s="133"/>
      <c r="O33" s="107"/>
      <c r="P33" s="107"/>
      <c r="Q33" s="107"/>
      <c r="R33" s="107"/>
      <c r="S33" s="196"/>
      <c r="T33" s="587"/>
      <c r="U33" s="583"/>
      <c r="V33" s="584"/>
      <c r="W33" s="585"/>
      <c r="X33" s="586"/>
    </row>
    <row r="34" spans="1:24" s="581" customFormat="1" ht="15" customHeight="1" x14ac:dyDescent="0.2">
      <c r="A34" s="104"/>
      <c r="B34" s="104"/>
      <c r="C34" s="104"/>
      <c r="D34" s="140"/>
      <c r="E34" s="106"/>
      <c r="F34" s="107"/>
      <c r="G34" s="107"/>
      <c r="H34" s="106"/>
      <c r="I34" s="107"/>
      <c r="J34" s="253"/>
      <c r="K34" s="120"/>
      <c r="L34" s="67"/>
      <c r="M34" s="67"/>
      <c r="N34" s="133"/>
      <c r="O34" s="107"/>
      <c r="P34" s="107"/>
      <c r="Q34" s="107"/>
      <c r="R34" s="107"/>
      <c r="S34" s="196"/>
      <c r="T34" s="587"/>
      <c r="U34" s="583"/>
      <c r="V34" s="584"/>
      <c r="W34" s="585"/>
      <c r="X34" s="586"/>
    </row>
    <row r="35" spans="1:24" s="581" customFormat="1" ht="15" customHeight="1" x14ac:dyDescent="0.2">
      <c r="A35" s="1010" t="s">
        <v>646</v>
      </c>
      <c r="B35" s="103" t="s">
        <v>505</v>
      </c>
      <c r="C35" s="124" t="s">
        <v>413</v>
      </c>
      <c r="D35" s="65">
        <v>12</v>
      </c>
      <c r="E35" s="106"/>
      <c r="F35" s="107"/>
      <c r="G35" s="107"/>
      <c r="H35" s="106"/>
      <c r="I35" s="107"/>
      <c r="J35" s="382">
        <v>12</v>
      </c>
      <c r="K35" s="67"/>
      <c r="L35" s="67"/>
      <c r="M35" s="67"/>
      <c r="N35" s="133"/>
      <c r="O35" s="107"/>
      <c r="P35" s="107"/>
      <c r="Q35" s="107"/>
      <c r="R35" s="107"/>
      <c r="S35" s="196"/>
      <c r="T35" s="582"/>
      <c r="U35" s="583"/>
      <c r="V35" s="584"/>
      <c r="W35" s="585"/>
      <c r="X35" s="586"/>
    </row>
    <row r="36" spans="1:24" s="581" customFormat="1" ht="15" customHeight="1" x14ac:dyDescent="0.2">
      <c r="A36" s="103"/>
      <c r="C36" s="103" t="s">
        <v>351</v>
      </c>
      <c r="D36" s="118">
        <v>8</v>
      </c>
      <c r="E36" s="106"/>
      <c r="F36" s="107"/>
      <c r="G36" s="107"/>
      <c r="H36" s="106"/>
      <c r="I36" s="107"/>
      <c r="J36" s="289">
        <v>8</v>
      </c>
      <c r="K36" s="120"/>
      <c r="L36" s="67"/>
      <c r="M36" s="67"/>
      <c r="N36" s="133"/>
      <c r="O36" s="107"/>
      <c r="P36" s="107"/>
      <c r="Q36" s="107"/>
      <c r="R36" s="107"/>
      <c r="S36" s="196"/>
      <c r="T36" s="582"/>
      <c r="U36" s="583"/>
      <c r="V36" s="584"/>
      <c r="W36" s="585"/>
      <c r="X36" s="586"/>
    </row>
    <row r="37" spans="1:24" s="581" customFormat="1" ht="15" customHeight="1" x14ac:dyDescent="0.2">
      <c r="A37" s="103"/>
      <c r="B37" s="103"/>
      <c r="C37" s="103" t="s">
        <v>352</v>
      </c>
      <c r="D37" s="118">
        <v>4</v>
      </c>
      <c r="E37" s="106"/>
      <c r="F37" s="107"/>
      <c r="G37" s="107"/>
      <c r="H37" s="106"/>
      <c r="I37" s="107"/>
      <c r="J37" s="289">
        <v>4</v>
      </c>
      <c r="K37" s="120"/>
      <c r="L37" s="67"/>
      <c r="M37" s="67"/>
      <c r="N37" s="133"/>
      <c r="O37" s="107"/>
      <c r="P37" s="107"/>
      <c r="Q37" s="107"/>
      <c r="R37" s="107"/>
      <c r="S37" s="196"/>
      <c r="T37" s="582"/>
      <c r="U37" s="583"/>
      <c r="V37" s="584"/>
      <c r="W37" s="585"/>
      <c r="X37" s="586"/>
    </row>
    <row r="38" spans="1:24" s="581" customFormat="1" ht="15" customHeight="1" x14ac:dyDescent="0.2">
      <c r="A38" s="103"/>
      <c r="B38" s="103"/>
      <c r="C38" s="103"/>
      <c r="D38" s="118"/>
      <c r="E38" s="106"/>
      <c r="F38" s="107"/>
      <c r="G38" s="107"/>
      <c r="H38" s="106"/>
      <c r="I38" s="107"/>
      <c r="J38" s="289"/>
      <c r="K38" s="120"/>
      <c r="L38" s="67"/>
      <c r="M38" s="67"/>
      <c r="N38" s="133"/>
      <c r="O38" s="107"/>
      <c r="P38" s="107"/>
      <c r="Q38" s="107"/>
      <c r="R38" s="107"/>
      <c r="S38" s="196"/>
      <c r="T38" s="582"/>
      <c r="U38" s="583"/>
      <c r="V38" s="584"/>
      <c r="W38" s="585"/>
      <c r="X38" s="586"/>
    </row>
    <row r="39" spans="1:24" s="581" customFormat="1" ht="15" customHeight="1" x14ac:dyDescent="0.2">
      <c r="A39" s="1010" t="s">
        <v>647</v>
      </c>
      <c r="B39" s="103" t="s">
        <v>440</v>
      </c>
      <c r="C39" s="124" t="s">
        <v>441</v>
      </c>
      <c r="D39" s="65">
        <v>14</v>
      </c>
      <c r="E39" s="106"/>
      <c r="F39" s="107"/>
      <c r="G39" s="107"/>
      <c r="H39" s="106"/>
      <c r="I39" s="107"/>
      <c r="J39" s="382">
        <v>14</v>
      </c>
      <c r="K39" s="120"/>
      <c r="L39" s="67"/>
      <c r="M39" s="67"/>
      <c r="N39" s="133"/>
      <c r="O39" s="107"/>
      <c r="P39" s="107"/>
      <c r="Q39" s="107"/>
      <c r="R39" s="107"/>
      <c r="S39" s="196"/>
      <c r="T39" s="582"/>
      <c r="U39" s="583"/>
      <c r="V39" s="584"/>
      <c r="W39" s="585"/>
      <c r="X39" s="586"/>
    </row>
    <row r="40" spans="1:24" s="581" customFormat="1" ht="15" customHeight="1" x14ac:dyDescent="0.2">
      <c r="A40" s="103"/>
      <c r="B40" s="103" t="s">
        <v>515</v>
      </c>
      <c r="C40" s="103" t="s">
        <v>442</v>
      </c>
      <c r="D40" s="118">
        <v>10</v>
      </c>
      <c r="E40" s="106"/>
      <c r="F40" s="107"/>
      <c r="G40" s="107"/>
      <c r="H40" s="106"/>
      <c r="I40" s="107"/>
      <c r="J40" s="289">
        <v>10</v>
      </c>
      <c r="K40" s="120"/>
      <c r="L40" s="67"/>
      <c r="M40" s="67"/>
      <c r="N40" s="133"/>
      <c r="O40" s="107"/>
      <c r="P40" s="107"/>
      <c r="Q40" s="107"/>
      <c r="R40" s="107"/>
      <c r="S40" s="196"/>
      <c r="T40" s="582"/>
      <c r="U40" s="583"/>
      <c r="V40" s="584"/>
      <c r="W40" s="585"/>
      <c r="X40" s="586"/>
    </row>
    <row r="41" spans="1:24" s="581" customFormat="1" ht="15" customHeight="1" x14ac:dyDescent="0.2">
      <c r="A41" s="103"/>
      <c r="B41" s="103"/>
      <c r="C41" s="103" t="s">
        <v>443</v>
      </c>
      <c r="D41" s="118">
        <v>4</v>
      </c>
      <c r="E41" s="106"/>
      <c r="F41" s="107"/>
      <c r="G41" s="107"/>
      <c r="H41" s="106"/>
      <c r="I41" s="107"/>
      <c r="J41" s="289">
        <v>4</v>
      </c>
      <c r="K41" s="120"/>
      <c r="L41" s="67"/>
      <c r="M41" s="67"/>
      <c r="N41" s="133"/>
      <c r="O41" s="107"/>
      <c r="P41" s="107"/>
      <c r="Q41" s="107"/>
      <c r="R41" s="107"/>
      <c r="S41" s="196"/>
      <c r="T41" s="582"/>
      <c r="U41" s="583"/>
      <c r="V41" s="584"/>
      <c r="W41" s="585"/>
      <c r="X41" s="586"/>
    </row>
    <row r="42" spans="1:24" s="581" customFormat="1" ht="15" customHeight="1" x14ac:dyDescent="0.2">
      <c r="A42" s="103"/>
      <c r="B42" s="103"/>
      <c r="C42" s="103"/>
      <c r="D42" s="118"/>
      <c r="E42" s="106"/>
      <c r="F42" s="107"/>
      <c r="G42" s="107"/>
      <c r="H42" s="106"/>
      <c r="I42" s="107"/>
      <c r="J42" s="289"/>
      <c r="K42" s="120"/>
      <c r="L42" s="67"/>
      <c r="M42" s="67"/>
      <c r="N42" s="133"/>
      <c r="O42" s="107"/>
      <c r="P42" s="107"/>
      <c r="Q42" s="107"/>
      <c r="R42" s="107"/>
      <c r="S42" s="196"/>
      <c r="T42" s="582"/>
      <c r="U42" s="583"/>
      <c r="V42" s="584"/>
      <c r="W42" s="585"/>
      <c r="X42" s="586"/>
    </row>
    <row r="43" spans="1:24" s="581" customFormat="1" ht="15" customHeight="1" x14ac:dyDescent="0.2">
      <c r="A43" s="104" t="s">
        <v>648</v>
      </c>
      <c r="B43" s="139" t="s">
        <v>225</v>
      </c>
      <c r="C43" s="487" t="s">
        <v>415</v>
      </c>
      <c r="D43" s="202">
        <v>36</v>
      </c>
      <c r="E43" s="106"/>
      <c r="F43" s="107"/>
      <c r="G43" s="107"/>
      <c r="H43" s="106"/>
      <c r="J43" s="262">
        <v>16</v>
      </c>
      <c r="K43" s="67">
        <v>20</v>
      </c>
      <c r="L43" s="67"/>
      <c r="M43" s="67"/>
      <c r="N43" s="133"/>
      <c r="O43" s="107"/>
      <c r="P43" s="107"/>
      <c r="Q43" s="107"/>
      <c r="R43" s="107"/>
      <c r="S43" s="196"/>
      <c r="T43" s="587"/>
      <c r="U43" s="583"/>
      <c r="V43" s="584"/>
      <c r="W43" s="585"/>
      <c r="X43" s="586"/>
    </row>
    <row r="44" spans="1:24" s="581" customFormat="1" ht="15" customHeight="1" x14ac:dyDescent="0.2">
      <c r="A44" s="104"/>
      <c r="B44" s="104" t="s">
        <v>363</v>
      </c>
      <c r="C44" s="164" t="s">
        <v>247</v>
      </c>
      <c r="D44" s="105">
        <f>SUM(D43-D45)</f>
        <v>17</v>
      </c>
      <c r="E44" s="106"/>
      <c r="F44" s="107"/>
      <c r="G44" s="107"/>
      <c r="H44" s="106"/>
      <c r="J44" s="253">
        <v>7</v>
      </c>
      <c r="K44" s="120">
        <v>10</v>
      </c>
      <c r="L44" s="67"/>
      <c r="M44" s="67"/>
      <c r="N44" s="133"/>
      <c r="O44" s="107"/>
      <c r="P44" s="107"/>
      <c r="Q44" s="107"/>
      <c r="R44" s="107"/>
      <c r="S44" s="196"/>
      <c r="T44" s="587"/>
      <c r="U44" s="583"/>
      <c r="V44" s="584"/>
      <c r="W44" s="585"/>
      <c r="X44" s="586"/>
    </row>
    <row r="45" spans="1:24" s="581" customFormat="1" ht="15" customHeight="1" x14ac:dyDescent="0.2">
      <c r="A45" s="104"/>
      <c r="B45" s="104"/>
      <c r="C45" s="164" t="s">
        <v>248</v>
      </c>
      <c r="D45" s="105">
        <v>19</v>
      </c>
      <c r="E45" s="106"/>
      <c r="F45" s="107"/>
      <c r="G45" s="107"/>
      <c r="H45" s="106"/>
      <c r="J45" s="253">
        <v>9</v>
      </c>
      <c r="K45" s="120">
        <v>10</v>
      </c>
      <c r="L45" s="67"/>
      <c r="M45" s="67"/>
      <c r="N45" s="133"/>
      <c r="O45" s="107"/>
      <c r="P45" s="107"/>
      <c r="Q45" s="107"/>
      <c r="R45" s="107"/>
      <c r="S45" s="196"/>
      <c r="T45" s="587"/>
      <c r="U45" s="583"/>
      <c r="V45" s="584"/>
      <c r="W45" s="585"/>
      <c r="X45" s="586"/>
    </row>
    <row r="46" spans="1:24" s="581" customFormat="1" ht="15" customHeight="1" x14ac:dyDescent="0.2">
      <c r="A46" s="104"/>
      <c r="B46" s="104"/>
      <c r="C46" s="104"/>
      <c r="D46" s="105"/>
      <c r="E46" s="106"/>
      <c r="F46" s="107"/>
      <c r="G46" s="107"/>
      <c r="H46" s="106"/>
      <c r="I46" s="107"/>
      <c r="J46" s="253"/>
      <c r="K46" s="120"/>
      <c r="L46" s="67"/>
      <c r="M46" s="67"/>
      <c r="N46" s="133"/>
      <c r="O46" s="107"/>
      <c r="P46" s="107"/>
      <c r="Q46" s="107"/>
      <c r="R46" s="107"/>
      <c r="S46" s="196"/>
      <c r="T46" s="587"/>
      <c r="U46" s="583"/>
      <c r="V46" s="584"/>
      <c r="W46" s="585"/>
      <c r="X46" s="586"/>
    </row>
    <row r="47" spans="1:24" s="566" customFormat="1" ht="15" customHeight="1" x14ac:dyDescent="0.2">
      <c r="A47" s="139" t="s">
        <v>226</v>
      </c>
      <c r="B47" s="139" t="s">
        <v>222</v>
      </c>
      <c r="C47" s="158" t="s">
        <v>458</v>
      </c>
      <c r="D47" s="252">
        <v>15</v>
      </c>
      <c r="E47" s="106"/>
      <c r="F47" s="107"/>
      <c r="G47" s="107"/>
      <c r="H47" s="106"/>
      <c r="I47" s="581"/>
      <c r="J47" s="590">
        <v>15</v>
      </c>
      <c r="K47" s="120"/>
      <c r="L47" s="120"/>
      <c r="M47" s="120"/>
      <c r="N47" s="133"/>
      <c r="O47" s="121"/>
      <c r="P47" s="121"/>
      <c r="Q47" s="121"/>
      <c r="R47" s="121"/>
      <c r="S47" s="128"/>
      <c r="T47" s="575"/>
      <c r="U47" s="576"/>
      <c r="V47" s="536"/>
      <c r="W47" s="92"/>
      <c r="X47" s="93"/>
    </row>
    <row r="48" spans="1:24" s="566" customFormat="1" ht="15" customHeight="1" x14ac:dyDescent="0.2">
      <c r="A48" s="139"/>
      <c r="B48" s="139"/>
      <c r="C48" s="139" t="s">
        <v>210</v>
      </c>
      <c r="D48" s="255">
        <v>10</v>
      </c>
      <c r="E48" s="106"/>
      <c r="F48" s="107"/>
      <c r="G48" s="107"/>
      <c r="H48" s="106"/>
      <c r="I48" s="581"/>
      <c r="J48" s="591">
        <v>10</v>
      </c>
      <c r="K48" s="120"/>
      <c r="L48" s="120"/>
      <c r="M48" s="120"/>
      <c r="N48" s="133"/>
      <c r="O48" s="121"/>
      <c r="P48" s="121"/>
      <c r="Q48" s="121"/>
      <c r="R48" s="121"/>
      <c r="S48" s="128"/>
      <c r="T48" s="575"/>
      <c r="U48" s="576"/>
      <c r="V48" s="536"/>
      <c r="W48" s="92"/>
      <c r="X48" s="93"/>
    </row>
    <row r="49" spans="1:24" s="566" customFormat="1" ht="15" customHeight="1" x14ac:dyDescent="0.2">
      <c r="A49" s="139"/>
      <c r="B49" s="139"/>
      <c r="C49" s="139" t="s">
        <v>211</v>
      </c>
      <c r="D49" s="255">
        <v>5</v>
      </c>
      <c r="E49" s="106"/>
      <c r="F49" s="107"/>
      <c r="G49" s="107"/>
      <c r="H49" s="106"/>
      <c r="I49" s="581"/>
      <c r="J49" s="591">
        <v>5</v>
      </c>
      <c r="K49" s="120"/>
      <c r="L49" s="120"/>
      <c r="M49" s="120"/>
      <c r="N49" s="133"/>
      <c r="O49" s="121"/>
      <c r="P49" s="121"/>
      <c r="Q49" s="121"/>
      <c r="R49" s="121"/>
      <c r="S49" s="128"/>
      <c r="T49" s="575"/>
      <c r="U49" s="576"/>
      <c r="V49" s="536"/>
      <c r="W49" s="92"/>
      <c r="X49" s="93"/>
    </row>
    <row r="50" spans="1:24" s="581" customFormat="1" ht="15" customHeight="1" x14ac:dyDescent="0.2">
      <c r="A50" s="104"/>
      <c r="B50" s="104"/>
      <c r="C50" s="104"/>
      <c r="D50" s="105"/>
      <c r="E50" s="106"/>
      <c r="F50" s="107"/>
      <c r="G50" s="107"/>
      <c r="H50" s="106"/>
      <c r="I50" s="196"/>
      <c r="J50" s="120"/>
      <c r="K50" s="120"/>
      <c r="L50" s="67"/>
      <c r="M50" s="67"/>
      <c r="N50" s="133"/>
      <c r="O50" s="107"/>
      <c r="P50" s="107"/>
      <c r="Q50" s="107"/>
      <c r="R50" s="107"/>
      <c r="S50" s="196"/>
      <c r="T50" s="587"/>
      <c r="U50" s="583"/>
      <c r="V50" s="584"/>
      <c r="W50" s="585"/>
      <c r="X50" s="586"/>
    </row>
    <row r="51" spans="1:24" s="581" customFormat="1" ht="15" customHeight="1" x14ac:dyDescent="0.2">
      <c r="A51" s="104" t="s">
        <v>249</v>
      </c>
      <c r="B51" s="103" t="s">
        <v>5</v>
      </c>
      <c r="C51" s="124" t="s">
        <v>418</v>
      </c>
      <c r="D51" s="65">
        <v>21</v>
      </c>
      <c r="E51" s="106"/>
      <c r="F51" s="107"/>
      <c r="G51" s="107"/>
      <c r="H51" s="106"/>
      <c r="I51" s="58">
        <v>7</v>
      </c>
      <c r="J51" s="262">
        <v>14</v>
      </c>
      <c r="K51" s="67"/>
      <c r="L51" s="67"/>
      <c r="M51" s="67"/>
      <c r="N51" s="94"/>
      <c r="O51" s="107"/>
      <c r="P51" s="107"/>
      <c r="Q51" s="107"/>
      <c r="R51" s="107"/>
      <c r="S51" s="196"/>
      <c r="T51" s="587"/>
      <c r="U51" s="583"/>
      <c r="V51" s="584"/>
      <c r="W51" s="585"/>
      <c r="X51" s="586"/>
    </row>
    <row r="52" spans="1:24" s="581" customFormat="1" ht="15" customHeight="1" x14ac:dyDescent="0.2">
      <c r="A52" s="104"/>
      <c r="B52" s="104"/>
      <c r="C52" s="588"/>
      <c r="D52" s="159"/>
      <c r="E52" s="106"/>
      <c r="F52" s="107"/>
      <c r="G52" s="107"/>
      <c r="H52" s="106"/>
      <c r="I52" s="106"/>
      <c r="J52" s="262"/>
      <c r="K52" s="67"/>
      <c r="L52" s="67"/>
      <c r="M52" s="67"/>
      <c r="N52" s="94"/>
      <c r="O52" s="107"/>
      <c r="P52" s="107"/>
      <c r="Q52" s="107"/>
      <c r="R52" s="107"/>
      <c r="S52" s="196"/>
      <c r="T52" s="587"/>
      <c r="U52" s="583"/>
      <c r="V52" s="584"/>
      <c r="W52" s="585"/>
      <c r="X52" s="586"/>
    </row>
    <row r="53" spans="1:24" s="581" customFormat="1" ht="15" customHeight="1" x14ac:dyDescent="0.2">
      <c r="A53" s="104" t="s">
        <v>649</v>
      </c>
      <c r="B53" s="104" t="s">
        <v>348</v>
      </c>
      <c r="C53" s="588" t="s">
        <v>419</v>
      </c>
      <c r="D53" s="159">
        <v>10</v>
      </c>
      <c r="E53" s="106"/>
      <c r="F53" s="107"/>
      <c r="G53" s="107"/>
      <c r="H53" s="106"/>
      <c r="I53" s="58">
        <v>3</v>
      </c>
      <c r="J53" s="262">
        <v>7</v>
      </c>
      <c r="K53" s="67"/>
      <c r="L53" s="67"/>
      <c r="M53" s="67"/>
      <c r="N53" s="94"/>
      <c r="O53" s="107"/>
      <c r="P53" s="107"/>
      <c r="Q53" s="107"/>
      <c r="R53" s="107"/>
      <c r="S53" s="196"/>
      <c r="T53" s="587"/>
      <c r="U53" s="583"/>
      <c r="V53" s="584"/>
      <c r="W53" s="585"/>
      <c r="X53" s="586"/>
    </row>
    <row r="54" spans="1:24" s="581" customFormat="1" ht="15" customHeight="1" x14ac:dyDescent="0.2">
      <c r="A54" s="104"/>
      <c r="B54" s="104"/>
      <c r="C54" s="104" t="s">
        <v>350</v>
      </c>
      <c r="D54" s="140">
        <v>6</v>
      </c>
      <c r="E54" s="106"/>
      <c r="F54" s="107"/>
      <c r="G54" s="107"/>
      <c r="H54" s="106"/>
      <c r="I54" s="106">
        <v>0</v>
      </c>
      <c r="J54" s="253">
        <v>6</v>
      </c>
      <c r="K54" s="67"/>
      <c r="L54" s="67"/>
      <c r="M54" s="67"/>
      <c r="N54" s="94"/>
      <c r="O54" s="107"/>
      <c r="P54" s="107"/>
      <c r="Q54" s="107"/>
      <c r="R54" s="107"/>
      <c r="S54" s="196"/>
      <c r="T54" s="587"/>
      <c r="U54" s="583"/>
      <c r="V54" s="584"/>
      <c r="W54" s="585"/>
      <c r="X54" s="586"/>
    </row>
    <row r="55" spans="1:24" s="581" customFormat="1" ht="15" customHeight="1" x14ac:dyDescent="0.2">
      <c r="A55" s="104"/>
      <c r="B55" s="104"/>
      <c r="C55" s="104" t="s">
        <v>349</v>
      </c>
      <c r="D55" s="140">
        <v>4</v>
      </c>
      <c r="E55" s="106"/>
      <c r="F55" s="107"/>
      <c r="G55" s="107"/>
      <c r="H55" s="106"/>
      <c r="I55" s="106">
        <v>3</v>
      </c>
      <c r="J55" s="253">
        <v>1</v>
      </c>
      <c r="K55" s="67"/>
      <c r="L55" s="67"/>
      <c r="M55" s="67"/>
      <c r="N55" s="94"/>
      <c r="O55" s="107"/>
      <c r="P55" s="107"/>
      <c r="Q55" s="107"/>
      <c r="R55" s="107"/>
      <c r="S55" s="196"/>
      <c r="T55" s="587"/>
      <c r="U55" s="583"/>
      <c r="V55" s="584"/>
      <c r="W55" s="585"/>
      <c r="X55" s="586"/>
    </row>
    <row r="56" spans="1:24" s="581" customFormat="1" ht="15" customHeight="1" x14ac:dyDescent="0.2">
      <c r="A56" s="104"/>
      <c r="B56" s="104"/>
      <c r="C56" s="588"/>
      <c r="D56" s="159"/>
      <c r="E56" s="106"/>
      <c r="F56" s="107"/>
      <c r="G56" s="107"/>
      <c r="H56" s="106"/>
      <c r="I56" s="107"/>
      <c r="J56" s="262"/>
      <c r="K56" s="67"/>
      <c r="L56" s="67"/>
      <c r="M56" s="67"/>
      <c r="N56" s="94"/>
      <c r="O56" s="107"/>
      <c r="P56" s="107"/>
      <c r="Q56" s="107"/>
      <c r="R56" s="107"/>
      <c r="S56" s="196"/>
      <c r="T56" s="587"/>
      <c r="U56" s="583"/>
      <c r="V56" s="584"/>
      <c r="W56" s="585"/>
      <c r="X56" s="586"/>
    </row>
    <row r="57" spans="1:24" s="581" customFormat="1" ht="15" customHeight="1" x14ac:dyDescent="0.2">
      <c r="A57" s="104" t="s">
        <v>650</v>
      </c>
      <c r="B57" s="104" t="s">
        <v>342</v>
      </c>
      <c r="C57" s="588" t="s">
        <v>343</v>
      </c>
      <c r="D57" s="159">
        <v>15</v>
      </c>
      <c r="E57" s="106"/>
      <c r="F57" s="107"/>
      <c r="G57" s="107"/>
      <c r="H57" s="106"/>
      <c r="I57" s="196"/>
      <c r="J57" s="67">
        <v>15</v>
      </c>
      <c r="K57" s="67"/>
      <c r="L57" s="67"/>
      <c r="M57" s="67"/>
      <c r="N57" s="94"/>
      <c r="O57" s="107"/>
      <c r="P57" s="107"/>
      <c r="Q57" s="107"/>
      <c r="R57" s="107"/>
      <c r="S57" s="196"/>
      <c r="T57" s="587"/>
      <c r="U57" s="583"/>
      <c r="V57" s="584"/>
      <c r="W57" s="585"/>
      <c r="X57" s="586"/>
    </row>
    <row r="58" spans="1:24" s="581" customFormat="1" ht="15" customHeight="1" x14ac:dyDescent="0.2">
      <c r="A58" s="104"/>
      <c r="B58" s="104" t="s">
        <v>344</v>
      </c>
      <c r="C58" s="104" t="s">
        <v>420</v>
      </c>
      <c r="D58" s="140">
        <v>10</v>
      </c>
      <c r="E58" s="106"/>
      <c r="F58" s="107"/>
      <c r="G58" s="107"/>
      <c r="H58" s="106"/>
      <c r="I58" s="196"/>
      <c r="J58" s="120">
        <v>10</v>
      </c>
      <c r="K58" s="120"/>
      <c r="L58" s="67"/>
      <c r="M58" s="67"/>
      <c r="N58" s="94"/>
      <c r="O58" s="107"/>
      <c r="P58" s="107"/>
      <c r="Q58" s="107"/>
      <c r="R58" s="107"/>
      <c r="S58" s="196"/>
      <c r="T58" s="587"/>
      <c r="U58" s="583"/>
      <c r="V58" s="584"/>
      <c r="W58" s="585"/>
      <c r="X58" s="586"/>
    </row>
    <row r="59" spans="1:24" s="581" customFormat="1" ht="15" customHeight="1" x14ac:dyDescent="0.2">
      <c r="A59" s="104"/>
      <c r="B59" s="104"/>
      <c r="C59" s="104" t="s">
        <v>421</v>
      </c>
      <c r="D59" s="140">
        <v>5</v>
      </c>
      <c r="E59" s="106"/>
      <c r="F59" s="107"/>
      <c r="G59" s="107"/>
      <c r="H59" s="106"/>
      <c r="I59" s="196"/>
      <c r="J59" s="120">
        <v>5</v>
      </c>
      <c r="K59" s="120"/>
      <c r="L59" s="67"/>
      <c r="M59" s="67"/>
      <c r="N59" s="94"/>
      <c r="O59" s="107"/>
      <c r="P59" s="107"/>
      <c r="Q59" s="107"/>
      <c r="R59" s="107"/>
      <c r="S59" s="196"/>
      <c r="T59" s="587"/>
      <c r="U59" s="583"/>
      <c r="V59" s="584"/>
      <c r="W59" s="585"/>
      <c r="X59" s="586"/>
    </row>
    <row r="60" spans="1:24" s="581" customFormat="1" ht="15" customHeight="1" x14ac:dyDescent="0.2">
      <c r="A60" s="104"/>
      <c r="B60" s="104"/>
      <c r="C60" s="104"/>
      <c r="D60" s="140"/>
      <c r="E60" s="106"/>
      <c r="F60" s="107"/>
      <c r="G60" s="107"/>
      <c r="H60" s="106"/>
      <c r="I60" s="196"/>
      <c r="J60" s="120"/>
      <c r="K60" s="120"/>
      <c r="L60" s="67"/>
      <c r="M60" s="67"/>
      <c r="N60" s="94"/>
      <c r="O60" s="107"/>
      <c r="P60" s="107"/>
      <c r="Q60" s="107"/>
      <c r="R60" s="107"/>
      <c r="S60" s="196"/>
      <c r="T60" s="587"/>
      <c r="U60" s="583"/>
      <c r="V60" s="584"/>
      <c r="W60" s="585"/>
      <c r="X60" s="586"/>
    </row>
    <row r="61" spans="1:24" s="566" customFormat="1" ht="15" customHeight="1" x14ac:dyDescent="0.2">
      <c r="A61" s="139" t="s">
        <v>651</v>
      </c>
      <c r="B61" s="139" t="s">
        <v>250</v>
      </c>
      <c r="C61" s="158" t="s">
        <v>416</v>
      </c>
      <c r="D61" s="252">
        <v>70</v>
      </c>
      <c r="E61" s="106"/>
      <c r="F61" s="75"/>
      <c r="G61" s="75"/>
      <c r="H61" s="58"/>
      <c r="I61" s="912"/>
      <c r="J61" s="589"/>
      <c r="K61" s="67">
        <f>SUM(K62:K63)</f>
        <v>38</v>
      </c>
      <c r="L61" s="67">
        <f>SUM(L62:L63)</f>
        <v>32</v>
      </c>
      <c r="M61" s="120"/>
      <c r="N61" s="133"/>
      <c r="O61" s="121"/>
      <c r="P61" s="121"/>
      <c r="Q61" s="121"/>
      <c r="R61" s="121"/>
      <c r="S61" s="128"/>
      <c r="T61" s="575"/>
      <c r="U61" s="576"/>
      <c r="V61" s="536"/>
      <c r="W61" s="92"/>
      <c r="X61" s="93"/>
    </row>
    <row r="62" spans="1:24" s="566" customFormat="1" ht="15" customHeight="1" x14ac:dyDescent="0.2">
      <c r="A62" s="139"/>
      <c r="B62" s="139"/>
      <c r="C62" s="139" t="s">
        <v>251</v>
      </c>
      <c r="D62" s="255">
        <v>45</v>
      </c>
      <c r="E62" s="106"/>
      <c r="F62" s="75"/>
      <c r="G62" s="75"/>
      <c r="H62" s="58"/>
      <c r="I62" s="912"/>
      <c r="J62" s="589"/>
      <c r="K62" s="120">
        <v>25</v>
      </c>
      <c r="L62" s="120">
        <v>20</v>
      </c>
      <c r="M62" s="120"/>
      <c r="N62" s="133"/>
      <c r="O62" s="121"/>
      <c r="P62" s="121"/>
      <c r="Q62" s="121"/>
      <c r="R62" s="121"/>
      <c r="S62" s="128"/>
      <c r="T62" s="575"/>
      <c r="U62" s="576"/>
      <c r="V62" s="536"/>
      <c r="W62" s="92"/>
      <c r="X62" s="93"/>
    </row>
    <row r="63" spans="1:24" s="566" customFormat="1" ht="15" customHeight="1" x14ac:dyDescent="0.2">
      <c r="A63" s="139"/>
      <c r="B63" s="139"/>
      <c r="C63" s="139" t="s">
        <v>252</v>
      </c>
      <c r="D63" s="255">
        <v>25</v>
      </c>
      <c r="E63" s="106"/>
      <c r="F63" s="75"/>
      <c r="G63" s="75"/>
      <c r="H63" s="58"/>
      <c r="I63" s="912"/>
      <c r="J63" s="589"/>
      <c r="K63" s="120">
        <v>13</v>
      </c>
      <c r="L63" s="120">
        <v>12</v>
      </c>
      <c r="M63" s="120"/>
      <c r="N63" s="133"/>
      <c r="O63" s="121"/>
      <c r="P63" s="121"/>
      <c r="Q63" s="121"/>
      <c r="R63" s="121"/>
      <c r="S63" s="128"/>
      <c r="T63" s="575"/>
      <c r="U63" s="576"/>
      <c r="V63" s="536"/>
      <c r="W63" s="92"/>
      <c r="X63" s="93"/>
    </row>
    <row r="64" spans="1:24" s="581" customFormat="1" ht="15" customHeight="1" x14ac:dyDescent="0.2">
      <c r="A64" s="103"/>
      <c r="B64" s="103"/>
      <c r="C64" s="103"/>
      <c r="D64" s="118"/>
      <c r="E64" s="106"/>
      <c r="F64" s="107"/>
      <c r="G64" s="107"/>
      <c r="H64" s="106"/>
      <c r="I64" s="196"/>
      <c r="J64" s="120"/>
      <c r="K64" s="120"/>
      <c r="L64" s="67"/>
      <c r="M64" s="67"/>
      <c r="N64" s="94"/>
      <c r="O64" s="107"/>
      <c r="P64" s="107"/>
      <c r="Q64" s="107"/>
      <c r="R64" s="107"/>
      <c r="S64" s="196"/>
      <c r="T64" s="582"/>
      <c r="U64" s="583"/>
      <c r="V64" s="584"/>
      <c r="W64" s="585"/>
      <c r="X64" s="586"/>
    </row>
    <row r="65" spans="1:24" s="581" customFormat="1" ht="15" customHeight="1" x14ac:dyDescent="0.2">
      <c r="A65" s="1012"/>
      <c r="B65" s="1013"/>
      <c r="C65" s="797" t="s">
        <v>670</v>
      </c>
      <c r="D65" s="142"/>
      <c r="E65" s="353"/>
      <c r="F65" s="142"/>
      <c r="G65" s="142"/>
      <c r="H65" s="143"/>
      <c r="I65" s="142"/>
      <c r="J65" s="364"/>
      <c r="K65" s="114"/>
      <c r="L65" s="33"/>
      <c r="M65" s="33"/>
      <c r="N65" s="31"/>
      <c r="O65" s="142"/>
      <c r="P65" s="142"/>
      <c r="Q65" s="142"/>
      <c r="R65" s="142"/>
      <c r="S65" s="142"/>
      <c r="T65" s="808"/>
      <c r="U65" s="578"/>
      <c r="V65" s="579"/>
      <c r="W65" s="1014"/>
      <c r="X65" s="580"/>
    </row>
    <row r="66" spans="1:24" s="581" customFormat="1" ht="15" customHeight="1" x14ac:dyDescent="0.2">
      <c r="A66" s="103"/>
      <c r="B66" s="103"/>
      <c r="C66" s="1011"/>
      <c r="D66" s="118"/>
      <c r="E66" s="106"/>
      <c r="F66" s="107"/>
      <c r="G66" s="107"/>
      <c r="H66" s="106"/>
      <c r="I66" s="196"/>
      <c r="J66" s="120"/>
      <c r="K66" s="120"/>
      <c r="L66" s="67"/>
      <c r="M66" s="67"/>
      <c r="N66" s="94"/>
      <c r="O66" s="107"/>
      <c r="P66" s="107"/>
      <c r="Q66" s="107"/>
      <c r="R66" s="107"/>
      <c r="S66" s="196"/>
      <c r="T66" s="582"/>
      <c r="U66" s="583"/>
      <c r="V66" s="584"/>
      <c r="W66" s="585"/>
      <c r="X66" s="586"/>
    </row>
    <row r="67" spans="1:24" s="593" customFormat="1" ht="15" customHeight="1" x14ac:dyDescent="0.2">
      <c r="A67" s="74" t="s">
        <v>73</v>
      </c>
      <c r="B67" s="74" t="s">
        <v>664</v>
      </c>
      <c r="C67" s="24" t="s">
        <v>422</v>
      </c>
      <c r="D67" s="290">
        <v>28</v>
      </c>
      <c r="E67" s="58"/>
      <c r="F67" s="75"/>
      <c r="G67" s="75"/>
      <c r="H67" s="58"/>
      <c r="I67" s="98"/>
      <c r="J67" s="67"/>
      <c r="K67" s="67">
        <v>14</v>
      </c>
      <c r="L67" s="67">
        <v>14</v>
      </c>
      <c r="M67" s="809"/>
      <c r="N67" s="94"/>
      <c r="O67" s="68"/>
      <c r="P67" s="68"/>
      <c r="Q67" s="68"/>
      <c r="R67" s="68"/>
      <c r="S67" s="70"/>
      <c r="T67" s="810"/>
      <c r="U67" s="331"/>
      <c r="V67" s="72"/>
      <c r="W67" s="292"/>
      <c r="X67" s="73"/>
    </row>
    <row r="68" spans="1:24" s="593" customFormat="1" ht="15" customHeight="1" x14ac:dyDescent="0.2">
      <c r="A68" s="139"/>
      <c r="B68" s="139"/>
      <c r="C68" s="74" t="s">
        <v>156</v>
      </c>
      <c r="D68" s="255">
        <v>19</v>
      </c>
      <c r="E68" s="58"/>
      <c r="F68" s="75"/>
      <c r="G68" s="107"/>
      <c r="H68" s="106"/>
      <c r="I68" s="98"/>
      <c r="J68" s="67"/>
      <c r="K68" s="120">
        <v>9</v>
      </c>
      <c r="L68" s="120">
        <v>10</v>
      </c>
      <c r="M68" s="594"/>
      <c r="N68" s="94"/>
      <c r="O68" s="68"/>
      <c r="P68" s="68"/>
      <c r="Q68" s="68"/>
      <c r="R68" s="68"/>
      <c r="S68" s="70"/>
      <c r="T68" s="330"/>
      <c r="U68" s="331"/>
      <c r="V68" s="72"/>
      <c r="W68" s="292"/>
      <c r="X68" s="73"/>
    </row>
    <row r="69" spans="1:24" s="566" customFormat="1" ht="15" customHeight="1" x14ac:dyDescent="0.2">
      <c r="A69" s="139"/>
      <c r="B69" s="139"/>
      <c r="C69" s="74" t="s">
        <v>157</v>
      </c>
      <c r="D69" s="255">
        <v>9</v>
      </c>
      <c r="E69" s="106"/>
      <c r="F69" s="107"/>
      <c r="G69" s="107"/>
      <c r="H69" s="106"/>
      <c r="I69" s="196"/>
      <c r="J69" s="120"/>
      <c r="K69" s="120">
        <v>5</v>
      </c>
      <c r="L69" s="120">
        <v>4</v>
      </c>
      <c r="M69" s="589"/>
      <c r="N69" s="133"/>
      <c r="O69" s="121"/>
      <c r="P69" s="121"/>
      <c r="Q69" s="121"/>
      <c r="R69" s="121"/>
      <c r="S69" s="128"/>
      <c r="T69" s="575"/>
      <c r="U69" s="576"/>
      <c r="V69" s="536"/>
      <c r="W69" s="92"/>
      <c r="X69" s="93"/>
    </row>
    <row r="70" spans="1:24" s="566" customFormat="1" ht="15" customHeight="1" x14ac:dyDescent="0.2">
      <c r="A70" s="139"/>
      <c r="B70" s="139"/>
      <c r="C70" s="139"/>
      <c r="D70" s="255"/>
      <c r="E70" s="106"/>
      <c r="F70" s="107"/>
      <c r="G70" s="107"/>
      <c r="H70" s="106"/>
      <c r="I70" s="196"/>
      <c r="J70" s="120"/>
      <c r="K70" s="120"/>
      <c r="L70" s="120"/>
      <c r="M70" s="120"/>
      <c r="N70" s="133"/>
      <c r="O70" s="121"/>
      <c r="P70" s="121"/>
      <c r="Q70" s="121"/>
      <c r="R70" s="121"/>
      <c r="S70" s="128"/>
      <c r="T70" s="575"/>
      <c r="U70" s="576"/>
      <c r="V70" s="536"/>
      <c r="W70" s="92"/>
      <c r="X70" s="93"/>
    </row>
    <row r="71" spans="1:24" s="566" customFormat="1" ht="15" customHeight="1" x14ac:dyDescent="0.2">
      <c r="A71" s="139" t="s">
        <v>652</v>
      </c>
      <c r="B71" s="139" t="s">
        <v>665</v>
      </c>
      <c r="C71" s="158" t="s">
        <v>597</v>
      </c>
      <c r="D71" s="252">
        <v>22</v>
      </c>
      <c r="E71" s="106"/>
      <c r="F71" s="107"/>
      <c r="G71" s="107"/>
      <c r="H71" s="106"/>
      <c r="I71" s="196"/>
      <c r="J71" s="120"/>
      <c r="K71" s="67"/>
      <c r="L71" s="120"/>
      <c r="M71" s="67">
        <f>SUM(M72:M73)</f>
        <v>22</v>
      </c>
      <c r="N71" s="133"/>
      <c r="O71" s="121"/>
      <c r="P71" s="121"/>
      <c r="Q71" s="121"/>
      <c r="R71" s="121"/>
      <c r="S71" s="128"/>
      <c r="T71" s="575"/>
      <c r="U71" s="576"/>
      <c r="V71" s="536"/>
      <c r="W71" s="92"/>
      <c r="X71" s="93"/>
    </row>
    <row r="72" spans="1:24" s="566" customFormat="1" ht="15" customHeight="1" x14ac:dyDescent="0.2">
      <c r="A72" s="139"/>
      <c r="B72" s="139"/>
      <c r="C72" s="139" t="s">
        <v>598</v>
      </c>
      <c r="D72" s="255">
        <v>16</v>
      </c>
      <c r="E72" s="106"/>
      <c r="F72" s="107"/>
      <c r="G72" s="107"/>
      <c r="H72" s="106"/>
      <c r="I72" s="196"/>
      <c r="J72" s="120"/>
      <c r="K72" s="120"/>
      <c r="L72" s="120"/>
      <c r="M72" s="120">
        <v>16</v>
      </c>
      <c r="N72" s="133"/>
      <c r="O72" s="121"/>
      <c r="P72" s="121"/>
      <c r="Q72" s="121"/>
      <c r="R72" s="121"/>
      <c r="S72" s="128"/>
      <c r="T72" s="575"/>
      <c r="U72" s="576"/>
      <c r="V72" s="536"/>
      <c r="W72" s="92"/>
      <c r="X72" s="93"/>
    </row>
    <row r="73" spans="1:24" s="566" customFormat="1" ht="15" customHeight="1" x14ac:dyDescent="0.2">
      <c r="A73" s="139"/>
      <c r="B73" s="139"/>
      <c r="C73" s="139" t="s">
        <v>599</v>
      </c>
      <c r="D73" s="255">
        <v>6</v>
      </c>
      <c r="E73" s="106"/>
      <c r="F73" s="107"/>
      <c r="G73" s="107"/>
      <c r="H73" s="106"/>
      <c r="I73" s="196"/>
      <c r="J73" s="120"/>
      <c r="K73" s="120"/>
      <c r="L73" s="120"/>
      <c r="M73" s="120">
        <v>6</v>
      </c>
      <c r="N73" s="133"/>
      <c r="O73" s="121"/>
      <c r="P73" s="121"/>
      <c r="Q73" s="121"/>
      <c r="R73" s="121"/>
      <c r="S73" s="128"/>
      <c r="T73" s="575"/>
      <c r="U73" s="576"/>
      <c r="V73" s="536"/>
      <c r="W73" s="92"/>
      <c r="X73" s="93"/>
    </row>
    <row r="74" spans="1:24" s="566" customFormat="1" ht="15" customHeight="1" x14ac:dyDescent="0.2">
      <c r="A74" s="139"/>
      <c r="B74" s="139"/>
      <c r="C74" s="139"/>
      <c r="D74" s="255"/>
      <c r="E74" s="106"/>
      <c r="F74" s="107"/>
      <c r="G74" s="107"/>
      <c r="H74" s="106"/>
      <c r="I74" s="196"/>
      <c r="J74" s="120"/>
      <c r="K74" s="120"/>
      <c r="L74" s="120"/>
      <c r="M74" s="120"/>
      <c r="N74" s="133"/>
      <c r="O74" s="121"/>
      <c r="P74" s="121"/>
      <c r="Q74" s="121"/>
      <c r="R74" s="121"/>
      <c r="S74" s="128"/>
      <c r="T74" s="576"/>
      <c r="U74" s="576"/>
      <c r="V74" s="536"/>
      <c r="W74" s="92"/>
      <c r="X74" s="93"/>
    </row>
    <row r="75" spans="1:24" s="600" customFormat="1" ht="15" customHeight="1" x14ac:dyDescent="0.2">
      <c r="A75" s="139" t="s">
        <v>600</v>
      </c>
      <c r="B75" s="139" t="s">
        <v>667</v>
      </c>
      <c r="C75" s="158" t="s">
        <v>601</v>
      </c>
      <c r="D75" s="252">
        <v>10</v>
      </c>
      <c r="E75" s="106"/>
      <c r="F75" s="107"/>
      <c r="G75" s="107"/>
      <c r="H75" s="106"/>
      <c r="I75" s="196"/>
      <c r="J75" s="120"/>
      <c r="K75" s="120"/>
      <c r="L75" s="120"/>
      <c r="M75" s="67">
        <v>10</v>
      </c>
      <c r="N75" s="133"/>
      <c r="O75" s="121"/>
      <c r="P75" s="121"/>
      <c r="Q75" s="121"/>
      <c r="R75" s="121"/>
      <c r="S75" s="128"/>
      <c r="T75" s="576"/>
      <c r="U75" s="576"/>
      <c r="V75" s="536"/>
      <c r="W75" s="92"/>
      <c r="X75" s="93"/>
    </row>
    <row r="76" spans="1:24" s="600" customFormat="1" ht="15" customHeight="1" x14ac:dyDescent="0.2">
      <c r="A76" s="139"/>
      <c r="B76" s="139"/>
      <c r="C76" s="139" t="s">
        <v>602</v>
      </c>
      <c r="D76" s="255">
        <v>7</v>
      </c>
      <c r="E76" s="106"/>
      <c r="F76" s="107"/>
      <c r="G76" s="107"/>
      <c r="H76" s="106"/>
      <c r="I76" s="196"/>
      <c r="J76" s="120"/>
      <c r="K76" s="120"/>
      <c r="L76" s="120"/>
      <c r="M76" s="120">
        <v>7</v>
      </c>
      <c r="N76" s="133"/>
      <c r="O76" s="121"/>
      <c r="P76" s="121"/>
      <c r="Q76" s="121"/>
      <c r="R76" s="121"/>
      <c r="S76" s="128"/>
      <c r="T76" s="576"/>
      <c r="U76" s="576"/>
      <c r="V76" s="536"/>
      <c r="W76" s="92"/>
      <c r="X76" s="93"/>
    </row>
    <row r="77" spans="1:24" s="600" customFormat="1" ht="15" customHeight="1" x14ac:dyDescent="0.2">
      <c r="A77" s="139"/>
      <c r="B77" s="139"/>
      <c r="C77" s="139" t="s">
        <v>603</v>
      </c>
      <c r="D77" s="255">
        <v>3</v>
      </c>
      <c r="E77" s="106"/>
      <c r="F77" s="107"/>
      <c r="G77" s="107"/>
      <c r="H77" s="106"/>
      <c r="I77" s="196"/>
      <c r="J77" s="120"/>
      <c r="K77" s="120"/>
      <c r="L77" s="120"/>
      <c r="M77" s="120">
        <v>3</v>
      </c>
      <c r="N77" s="133"/>
      <c r="O77" s="121"/>
      <c r="P77" s="121"/>
      <c r="Q77" s="121"/>
      <c r="R77" s="121"/>
      <c r="S77" s="128"/>
      <c r="T77" s="576"/>
      <c r="U77" s="576"/>
      <c r="V77" s="536"/>
      <c r="W77" s="92"/>
      <c r="X77" s="93"/>
    </row>
    <row r="78" spans="1:24" s="566" customFormat="1" ht="15" customHeight="1" x14ac:dyDescent="0.2">
      <c r="A78" s="139"/>
      <c r="B78" s="139"/>
      <c r="C78" s="139"/>
      <c r="D78" s="255"/>
      <c r="E78" s="106"/>
      <c r="F78" s="107"/>
      <c r="G78" s="107"/>
      <c r="H78" s="106"/>
      <c r="I78" s="196"/>
      <c r="J78" s="120"/>
      <c r="K78" s="120"/>
      <c r="L78" s="120"/>
      <c r="M78" s="120"/>
      <c r="N78" s="133"/>
      <c r="O78" s="121"/>
      <c r="P78" s="121"/>
      <c r="Q78" s="121"/>
      <c r="R78" s="121"/>
      <c r="S78" s="128"/>
      <c r="T78" s="576"/>
      <c r="U78" s="576"/>
      <c r="V78" s="536"/>
      <c r="W78" s="92"/>
      <c r="X78" s="93"/>
    </row>
    <row r="79" spans="1:24" s="566" customFormat="1" ht="15" customHeight="1" x14ac:dyDescent="0.2">
      <c r="A79" s="139" t="s">
        <v>653</v>
      </c>
      <c r="B79" s="139" t="s">
        <v>666</v>
      </c>
      <c r="C79" s="158" t="s">
        <v>604</v>
      </c>
      <c r="D79" s="252">
        <v>8</v>
      </c>
      <c r="E79" s="106"/>
      <c r="F79" s="107"/>
      <c r="G79" s="107"/>
      <c r="H79" s="106"/>
      <c r="I79" s="196"/>
      <c r="J79" s="120"/>
      <c r="K79" s="120"/>
      <c r="L79" s="120"/>
      <c r="M79" s="67">
        <v>8</v>
      </c>
      <c r="N79" s="133"/>
      <c r="O79" s="121"/>
      <c r="P79" s="121"/>
      <c r="Q79" s="121"/>
      <c r="R79" s="121"/>
      <c r="S79" s="128"/>
      <c r="T79" s="576"/>
      <c r="U79" s="576"/>
      <c r="V79" s="536"/>
      <c r="W79" s="92"/>
      <c r="X79" s="93"/>
    </row>
    <row r="80" spans="1:24" s="614" customFormat="1" ht="15" customHeight="1" x14ac:dyDescent="0.2">
      <c r="A80" s="139"/>
      <c r="B80" s="139"/>
      <c r="C80" s="139" t="s">
        <v>605</v>
      </c>
      <c r="D80" s="255">
        <v>6</v>
      </c>
      <c r="E80" s="106"/>
      <c r="F80" s="107"/>
      <c r="G80" s="107"/>
      <c r="H80" s="106"/>
      <c r="I80" s="196"/>
      <c r="J80" s="120"/>
      <c r="K80" s="120"/>
      <c r="L80" s="120"/>
      <c r="M80" s="120">
        <v>6</v>
      </c>
      <c r="N80" s="133"/>
      <c r="O80" s="121"/>
      <c r="P80" s="121"/>
      <c r="Q80" s="121"/>
      <c r="R80" s="121"/>
      <c r="S80" s="128"/>
      <c r="T80" s="576"/>
      <c r="U80" s="576"/>
      <c r="V80" s="536"/>
      <c r="W80" s="92"/>
      <c r="X80" s="93"/>
    </row>
    <row r="81" spans="1:24" s="620" customFormat="1" ht="15" customHeight="1" x14ac:dyDescent="0.2">
      <c r="A81" s="139"/>
      <c r="B81" s="139"/>
      <c r="C81" s="139" t="s">
        <v>606</v>
      </c>
      <c r="D81" s="255">
        <v>2</v>
      </c>
      <c r="E81" s="106"/>
      <c r="F81" s="107"/>
      <c r="G81" s="107"/>
      <c r="H81" s="106"/>
      <c r="I81" s="196"/>
      <c r="J81" s="120"/>
      <c r="K81" s="120"/>
      <c r="L81" s="120"/>
      <c r="M81" s="120">
        <v>2</v>
      </c>
      <c r="N81" s="133"/>
      <c r="O81" s="121"/>
      <c r="P81" s="121"/>
      <c r="Q81" s="121"/>
      <c r="R81" s="121"/>
      <c r="S81" s="128"/>
      <c r="T81" s="576"/>
      <c r="U81" s="576"/>
      <c r="V81" s="536"/>
      <c r="W81" s="92"/>
      <c r="X81" s="93"/>
    </row>
    <row r="82" spans="1:24" s="566" customFormat="1" ht="15" customHeight="1" x14ac:dyDescent="0.2">
      <c r="A82" s="139"/>
      <c r="B82" s="139"/>
      <c r="C82" s="139"/>
      <c r="D82" s="255"/>
      <c r="E82" s="106"/>
      <c r="F82" s="107"/>
      <c r="G82" s="107"/>
      <c r="H82" s="106"/>
      <c r="I82" s="196"/>
      <c r="J82" s="120"/>
      <c r="K82" s="120"/>
      <c r="L82" s="120"/>
      <c r="M82" s="120"/>
      <c r="N82" s="133"/>
      <c r="O82" s="121"/>
      <c r="P82" s="121"/>
      <c r="Q82" s="121"/>
      <c r="R82" s="121"/>
      <c r="S82" s="128"/>
      <c r="T82" s="576"/>
      <c r="U82" s="576"/>
      <c r="V82" s="536"/>
      <c r="W82" s="92"/>
      <c r="X82" s="93"/>
    </row>
    <row r="83" spans="1:24" ht="15" customHeight="1" x14ac:dyDescent="0.2">
      <c r="A83" s="139" t="s">
        <v>607</v>
      </c>
      <c r="B83" s="139" t="s">
        <v>668</v>
      </c>
      <c r="C83" s="158" t="s">
        <v>608</v>
      </c>
      <c r="D83" s="252">
        <v>17</v>
      </c>
      <c r="E83" s="106"/>
      <c r="F83" s="107"/>
      <c r="G83" s="107"/>
      <c r="H83" s="106"/>
      <c r="I83" s="196"/>
      <c r="J83" s="120"/>
      <c r="K83" s="120"/>
      <c r="L83" s="120"/>
      <c r="M83" s="67">
        <v>17</v>
      </c>
      <c r="N83" s="133"/>
      <c r="O83" s="121"/>
      <c r="P83" s="121"/>
      <c r="Q83" s="121"/>
      <c r="R83" s="121"/>
      <c r="S83" s="128"/>
      <c r="T83" s="576"/>
      <c r="U83" s="576"/>
      <c r="V83" s="536"/>
      <c r="W83" s="92"/>
      <c r="X83" s="93"/>
    </row>
    <row r="84" spans="1:24" ht="15" customHeight="1" x14ac:dyDescent="0.2">
      <c r="A84" s="139"/>
      <c r="B84" s="139"/>
      <c r="C84" s="139" t="s">
        <v>609</v>
      </c>
      <c r="D84" s="255">
        <v>12</v>
      </c>
      <c r="E84" s="106"/>
      <c r="F84" s="107"/>
      <c r="G84" s="107"/>
      <c r="H84" s="106"/>
      <c r="I84" s="196"/>
      <c r="J84" s="120"/>
      <c r="K84" s="120"/>
      <c r="L84" s="120"/>
      <c r="M84" s="120">
        <v>12</v>
      </c>
      <c r="N84" s="133"/>
      <c r="O84" s="121"/>
      <c r="P84" s="121"/>
      <c r="Q84" s="121"/>
      <c r="R84" s="121"/>
      <c r="S84" s="128"/>
      <c r="T84" s="576"/>
      <c r="U84" s="576"/>
      <c r="V84" s="536"/>
      <c r="W84" s="92"/>
      <c r="X84" s="93"/>
    </row>
    <row r="85" spans="1:24" ht="15" customHeight="1" x14ac:dyDescent="0.2">
      <c r="A85" s="139"/>
      <c r="B85" s="139"/>
      <c r="C85" s="139" t="s">
        <v>610</v>
      </c>
      <c r="D85" s="255">
        <v>5</v>
      </c>
      <c r="E85" s="106"/>
      <c r="F85" s="107"/>
      <c r="G85" s="107"/>
      <c r="H85" s="106"/>
      <c r="I85" s="196"/>
      <c r="J85" s="120"/>
      <c r="K85" s="120"/>
      <c r="L85" s="120"/>
      <c r="M85" s="120">
        <v>5</v>
      </c>
      <c r="N85" s="133"/>
      <c r="O85" s="121"/>
      <c r="P85" s="121"/>
      <c r="Q85" s="121"/>
      <c r="R85" s="121"/>
      <c r="S85" s="128"/>
      <c r="T85" s="576"/>
      <c r="U85" s="576"/>
      <c r="V85" s="536"/>
      <c r="W85" s="92"/>
      <c r="X85" s="93"/>
    </row>
    <row r="86" spans="1:24" ht="15" customHeight="1" x14ac:dyDescent="0.2">
      <c r="A86" s="139"/>
      <c r="B86" s="139"/>
      <c r="C86" s="139"/>
      <c r="D86" s="255"/>
      <c r="E86" s="106"/>
      <c r="F86" s="107"/>
      <c r="G86" s="107"/>
      <c r="H86" s="106"/>
      <c r="I86" s="196"/>
      <c r="J86" s="120"/>
      <c r="K86" s="120"/>
      <c r="L86" s="120"/>
      <c r="M86" s="120"/>
      <c r="N86" s="133"/>
      <c r="O86" s="121"/>
      <c r="P86" s="121"/>
      <c r="Q86" s="121"/>
      <c r="R86" s="121"/>
      <c r="S86" s="128"/>
      <c r="T86" s="576"/>
      <c r="U86" s="576"/>
      <c r="V86" s="536"/>
      <c r="W86" s="92"/>
      <c r="X86" s="93"/>
    </row>
    <row r="87" spans="1:24" ht="15" customHeight="1" x14ac:dyDescent="0.2">
      <c r="A87" s="139" t="s">
        <v>654</v>
      </c>
      <c r="B87" s="139" t="s">
        <v>669</v>
      </c>
      <c r="C87" s="158" t="s">
        <v>611</v>
      </c>
      <c r="D87" s="252">
        <v>10</v>
      </c>
      <c r="E87" s="106"/>
      <c r="F87" s="107"/>
      <c r="G87" s="107"/>
      <c r="H87" s="106"/>
      <c r="I87" s="196"/>
      <c r="J87" s="120"/>
      <c r="K87" s="120"/>
      <c r="L87" s="120"/>
      <c r="M87" s="67">
        <v>10</v>
      </c>
      <c r="N87" s="133"/>
      <c r="O87" s="121"/>
      <c r="P87" s="121"/>
      <c r="Q87" s="121"/>
      <c r="R87" s="121"/>
      <c r="S87" s="128"/>
      <c r="T87" s="576"/>
      <c r="U87" s="576"/>
      <c r="V87" s="536"/>
      <c r="W87" s="92"/>
      <c r="X87" s="93"/>
    </row>
    <row r="88" spans="1:24" ht="15" customHeight="1" x14ac:dyDescent="0.2">
      <c r="A88" s="139"/>
      <c r="B88" s="139"/>
      <c r="C88" s="139" t="s">
        <v>612</v>
      </c>
      <c r="D88" s="255">
        <v>7</v>
      </c>
      <c r="E88" s="106"/>
      <c r="F88" s="107"/>
      <c r="G88" s="107"/>
      <c r="H88" s="106"/>
      <c r="I88" s="196"/>
      <c r="J88" s="120"/>
      <c r="K88" s="120"/>
      <c r="L88" s="120"/>
      <c r="M88" s="120">
        <v>7</v>
      </c>
      <c r="N88" s="133"/>
      <c r="O88" s="121"/>
      <c r="P88" s="121"/>
      <c r="Q88" s="121"/>
      <c r="R88" s="121"/>
      <c r="S88" s="128"/>
      <c r="T88" s="576"/>
      <c r="U88" s="576"/>
      <c r="V88" s="536"/>
      <c r="W88" s="92"/>
      <c r="X88" s="93"/>
    </row>
    <row r="89" spans="1:24" ht="15" customHeight="1" x14ac:dyDescent="0.2">
      <c r="A89" s="139"/>
      <c r="B89" s="139"/>
      <c r="C89" s="139" t="s">
        <v>613</v>
      </c>
      <c r="D89" s="255">
        <v>3</v>
      </c>
      <c r="E89" s="106"/>
      <c r="F89" s="107"/>
      <c r="G89" s="107"/>
      <c r="H89" s="106"/>
      <c r="I89" s="196"/>
      <c r="J89" s="120"/>
      <c r="K89" s="120"/>
      <c r="L89" s="120"/>
      <c r="M89" s="120">
        <v>3</v>
      </c>
      <c r="N89" s="133"/>
      <c r="O89" s="121"/>
      <c r="P89" s="121"/>
      <c r="Q89" s="121"/>
      <c r="R89" s="121"/>
      <c r="S89" s="128"/>
      <c r="T89" s="576"/>
      <c r="U89" s="576"/>
      <c r="V89" s="536"/>
      <c r="W89" s="92"/>
      <c r="X89" s="93"/>
    </row>
    <row r="90" spans="1:24" ht="15" customHeight="1" x14ac:dyDescent="0.2">
      <c r="A90" s="596"/>
      <c r="B90" s="603"/>
      <c r="C90" s="604"/>
      <c r="D90" s="605"/>
      <c r="E90" s="597"/>
      <c r="F90" s="598"/>
      <c r="G90" s="598"/>
      <c r="H90" s="595"/>
      <c r="I90" s="611"/>
      <c r="J90" s="376"/>
      <c r="K90" s="607"/>
      <c r="L90" s="1006"/>
      <c r="M90" s="1006"/>
      <c r="N90" s="884"/>
      <c r="O90" s="608"/>
      <c r="P90" s="608"/>
      <c r="Q90" s="609"/>
      <c r="R90" s="597"/>
      <c r="S90" s="599"/>
      <c r="T90" s="600"/>
      <c r="U90" s="600"/>
      <c r="V90" s="601"/>
      <c r="W90" s="600"/>
      <c r="X90" s="602"/>
    </row>
    <row r="91" spans="1:24" x14ac:dyDescent="0.2">
      <c r="A91" s="596"/>
      <c r="B91" s="603"/>
      <c r="C91" s="604"/>
      <c r="D91" s="605"/>
      <c r="E91" s="597"/>
      <c r="F91" s="598"/>
      <c r="G91" s="598"/>
      <c r="H91" s="595"/>
      <c r="I91" s="611"/>
      <c r="J91" s="610"/>
      <c r="K91" s="606"/>
      <c r="L91" s="606"/>
      <c r="M91" s="1007"/>
      <c r="N91" s="910"/>
      <c r="O91" s="611"/>
      <c r="P91" s="611"/>
      <c r="Q91" s="609"/>
      <c r="R91" s="597"/>
      <c r="S91" s="599"/>
      <c r="T91" s="600"/>
      <c r="U91" s="600"/>
      <c r="V91" s="601"/>
      <c r="W91" s="600"/>
      <c r="X91" s="602"/>
    </row>
    <row r="92" spans="1:24" x14ac:dyDescent="0.2">
      <c r="A92" s="139"/>
      <c r="B92" s="74"/>
      <c r="C92" s="74"/>
      <c r="D92" s="257"/>
      <c r="E92" s="106"/>
      <c r="F92" s="107"/>
      <c r="G92" s="107"/>
      <c r="H92" s="106"/>
      <c r="I92" s="107"/>
      <c r="J92" s="289"/>
      <c r="K92" s="120"/>
      <c r="L92" s="120"/>
      <c r="M92" s="120"/>
      <c r="N92" s="127"/>
      <c r="O92" s="121"/>
      <c r="P92" s="121"/>
      <c r="Q92" s="121"/>
      <c r="R92" s="121"/>
      <c r="S92" s="131"/>
      <c r="T92" s="575"/>
      <c r="U92" s="576"/>
      <c r="V92" s="536"/>
      <c r="W92" s="92"/>
      <c r="X92" s="93"/>
    </row>
    <row r="93" spans="1:24" x14ac:dyDescent="0.2">
      <c r="A93" s="139"/>
      <c r="B93" s="74"/>
      <c r="C93" s="24" t="s">
        <v>160</v>
      </c>
      <c r="D93" s="979">
        <f>SUM(E93:V93)</f>
        <v>220</v>
      </c>
      <c r="E93" s="58">
        <v>44</v>
      </c>
      <c r="F93" s="58">
        <v>42</v>
      </c>
      <c r="G93" s="58">
        <v>35</v>
      </c>
      <c r="H93" s="58">
        <v>42</v>
      </c>
      <c r="I93" s="920">
        <v>57</v>
      </c>
      <c r="J93" s="120"/>
      <c r="K93" s="120"/>
      <c r="L93" s="120"/>
      <c r="M93" s="120"/>
      <c r="N93" s="127"/>
      <c r="O93" s="121"/>
      <c r="P93" s="121"/>
      <c r="Q93" s="121"/>
      <c r="R93" s="121"/>
      <c r="S93" s="131"/>
      <c r="T93" s="575"/>
      <c r="U93" s="576"/>
      <c r="V93" s="536"/>
      <c r="W93" s="92"/>
      <c r="X93" s="93"/>
    </row>
    <row r="94" spans="1:24" x14ac:dyDescent="0.2">
      <c r="A94" s="537"/>
      <c r="B94" s="537"/>
      <c r="C94" s="259" t="s">
        <v>671</v>
      </c>
      <c r="D94" s="290">
        <v>197</v>
      </c>
      <c r="E94" s="58"/>
      <c r="F94" s="75"/>
      <c r="G94" s="75"/>
      <c r="H94" s="58"/>
      <c r="I94" s="75"/>
      <c r="J94" s="612">
        <v>40</v>
      </c>
      <c r="K94" s="67">
        <v>40</v>
      </c>
      <c r="L94" s="67">
        <v>39</v>
      </c>
      <c r="M94" s="67">
        <v>39</v>
      </c>
      <c r="N94" s="984">
        <v>39</v>
      </c>
      <c r="O94" s="539"/>
      <c r="P94" s="539"/>
      <c r="Q94" s="539"/>
      <c r="R94" s="539"/>
      <c r="S94" s="613"/>
      <c r="T94" s="575"/>
      <c r="U94" s="576"/>
      <c r="V94" s="536"/>
      <c r="W94" s="92"/>
      <c r="X94" s="93"/>
    </row>
    <row r="95" spans="1:24" x14ac:dyDescent="0.2">
      <c r="A95" s="502"/>
      <c r="B95" s="502"/>
      <c r="C95" s="266" t="s">
        <v>167</v>
      </c>
      <c r="D95" s="503">
        <f>SUM(J95:N95)</f>
        <v>36</v>
      </c>
      <c r="E95" s="267"/>
      <c r="F95" s="267"/>
      <c r="G95" s="267"/>
      <c r="H95" s="58"/>
      <c r="I95" s="267"/>
      <c r="J95" s="392">
        <v>4</v>
      </c>
      <c r="K95" s="268">
        <v>8</v>
      </c>
      <c r="L95" s="268">
        <v>8</v>
      </c>
      <c r="M95" s="268">
        <v>8</v>
      </c>
      <c r="N95" s="901">
        <v>8</v>
      </c>
      <c r="O95" s="545"/>
      <c r="P95" s="545"/>
      <c r="Q95" s="545"/>
      <c r="R95" s="545"/>
      <c r="S95" s="545"/>
      <c r="T95" s="615"/>
      <c r="U95" s="616"/>
      <c r="V95" s="617"/>
      <c r="W95" s="618"/>
      <c r="X95" s="619"/>
    </row>
    <row r="96" spans="1:24" x14ac:dyDescent="0.2">
      <c r="A96" s="174"/>
      <c r="B96" s="174"/>
      <c r="C96" s="621" t="s">
        <v>166</v>
      </c>
      <c r="D96" s="622">
        <f>SUM(N96:V96)</f>
        <v>264</v>
      </c>
      <c r="E96" s="399"/>
      <c r="F96" s="399"/>
      <c r="G96" s="399"/>
      <c r="H96" s="273"/>
      <c r="I96" s="913"/>
      <c r="J96" s="623"/>
      <c r="K96" s="275"/>
      <c r="L96" s="275"/>
      <c r="M96" s="275"/>
      <c r="N96" s="885"/>
      <c r="O96" s="276">
        <v>33</v>
      </c>
      <c r="P96" s="276">
        <v>33</v>
      </c>
      <c r="Q96" s="276">
        <v>33</v>
      </c>
      <c r="R96" s="276">
        <v>33</v>
      </c>
      <c r="S96" s="278">
        <v>33</v>
      </c>
      <c r="T96" s="400">
        <v>33</v>
      </c>
      <c r="U96" s="401">
        <v>33</v>
      </c>
      <c r="V96" s="402">
        <v>33</v>
      </c>
      <c r="W96" s="403"/>
      <c r="X96" s="404"/>
    </row>
    <row r="98" spans="1:4" x14ac:dyDescent="0.2">
      <c r="A98" s="231"/>
    </row>
    <row r="100" spans="1:4" x14ac:dyDescent="0.2">
      <c r="A100" s="624"/>
    </row>
    <row r="101" spans="1:4" x14ac:dyDescent="0.2">
      <c r="A101" s="624"/>
    </row>
    <row r="102" spans="1:4" x14ac:dyDescent="0.2">
      <c r="A102" s="624"/>
    </row>
    <row r="103" spans="1:4" x14ac:dyDescent="0.2">
      <c r="A103" s="626"/>
    </row>
    <row r="104" spans="1:4" x14ac:dyDescent="0.2">
      <c r="A104" s="624"/>
    </row>
    <row r="105" spans="1:4" x14ac:dyDescent="0.2">
      <c r="D105" s="627"/>
    </row>
  </sheetData>
  <mergeCells count="1">
    <mergeCell ref="J1:N1"/>
  </mergeCells>
  <phoneticPr fontId="1" type="noConversion"/>
  <pageMargins left="0.75" right="0.75" top="1" bottom="1" header="0.5" footer="0.5"/>
  <pageSetup paperSize="8" scale="7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opLeftCell="B1" zoomScale="80" zoomScaleNormal="80" workbookViewId="0">
      <selection activeCell="B14" sqref="B14"/>
    </sheetView>
  </sheetViews>
  <sheetFormatPr defaultColWidth="9.140625" defaultRowHeight="12" x14ac:dyDescent="0.2"/>
  <cols>
    <col min="1" max="1" width="10" style="630" customWidth="1"/>
    <col min="2" max="2" width="15" style="630" customWidth="1"/>
    <col min="3" max="3" width="29.42578125" style="630" customWidth="1"/>
    <col min="4" max="16384" width="9.140625" style="630"/>
  </cols>
  <sheetData>
    <row r="1" spans="1:25" ht="30" customHeight="1" x14ac:dyDescent="0.2">
      <c r="A1" s="95"/>
      <c r="B1" s="417"/>
      <c r="C1" s="417"/>
      <c r="D1" s="628"/>
      <c r="E1" s="629"/>
      <c r="F1" s="303"/>
      <c r="G1" s="303"/>
      <c r="H1" s="303"/>
      <c r="I1" s="303" t="s">
        <v>177</v>
      </c>
      <c r="J1" s="1018" t="s">
        <v>544</v>
      </c>
      <c r="K1" s="1018"/>
      <c r="L1" s="1018"/>
      <c r="M1" s="1018"/>
      <c r="N1" s="1018"/>
      <c r="O1" s="628"/>
      <c r="P1" s="628"/>
      <c r="Q1" s="628"/>
      <c r="R1" s="628"/>
      <c r="S1" s="628"/>
      <c r="T1" s="95"/>
      <c r="U1" s="95"/>
      <c r="V1" s="95"/>
      <c r="W1" s="95"/>
      <c r="X1" s="95"/>
    </row>
    <row r="2" spans="1:25" ht="15" customHeight="1" x14ac:dyDescent="0.2">
      <c r="A2" s="552" t="s">
        <v>38</v>
      </c>
      <c r="B2" s="13" t="s">
        <v>6</v>
      </c>
      <c r="C2" s="553" t="s">
        <v>376</v>
      </c>
      <c r="D2" s="422" t="s">
        <v>7</v>
      </c>
      <c r="E2" s="15" t="s">
        <v>8</v>
      </c>
      <c r="F2" s="15" t="s">
        <v>9</v>
      </c>
      <c r="G2" s="16" t="s">
        <v>10</v>
      </c>
      <c r="H2" s="16" t="s">
        <v>11</v>
      </c>
      <c r="I2" s="916" t="s">
        <v>12</v>
      </c>
      <c r="J2" s="18" t="s">
        <v>13</v>
      </c>
      <c r="K2" s="19" t="s">
        <v>14</v>
      </c>
      <c r="L2" s="19" t="s">
        <v>15</v>
      </c>
      <c r="M2" s="19" t="s">
        <v>16</v>
      </c>
      <c r="N2" s="17" t="s">
        <v>17</v>
      </c>
      <c r="O2" s="21" t="s">
        <v>18</v>
      </c>
      <c r="P2" s="21" t="s">
        <v>19</v>
      </c>
      <c r="Q2" s="21" t="s">
        <v>20</v>
      </c>
      <c r="R2" s="21" t="s">
        <v>21</v>
      </c>
      <c r="S2" s="20" t="s">
        <v>22</v>
      </c>
      <c r="T2" s="22" t="s">
        <v>112</v>
      </c>
      <c r="U2" s="21" t="s">
        <v>113</v>
      </c>
      <c r="V2" s="23" t="s">
        <v>114</v>
      </c>
      <c r="W2" s="21" t="s">
        <v>115</v>
      </c>
      <c r="X2" s="20" t="s">
        <v>116</v>
      </c>
    </row>
    <row r="3" spans="1:25" ht="15" customHeight="1" x14ac:dyDescent="0.2">
      <c r="A3" s="631"/>
      <c r="B3" s="24"/>
      <c r="C3" s="459"/>
      <c r="D3" s="290"/>
      <c r="E3" s="334"/>
      <c r="F3" s="334"/>
      <c r="G3" s="75"/>
      <c r="H3" s="75"/>
      <c r="I3" s="75"/>
      <c r="J3" s="307"/>
      <c r="K3" s="67"/>
      <c r="L3" s="67"/>
      <c r="M3" s="67"/>
      <c r="N3" s="94"/>
      <c r="O3" s="68"/>
      <c r="P3" s="68"/>
      <c r="Q3" s="68"/>
      <c r="R3" s="68"/>
      <c r="S3" s="70"/>
      <c r="T3" s="125"/>
      <c r="U3" s="68"/>
      <c r="V3" s="123"/>
      <c r="W3" s="68"/>
      <c r="X3" s="70"/>
    </row>
    <row r="4" spans="1:25" s="566" customFormat="1" ht="15" customHeight="1" x14ac:dyDescent="0.2">
      <c r="A4" s="139"/>
      <c r="B4" s="139"/>
      <c r="C4" s="560" t="s">
        <v>124</v>
      </c>
      <c r="D4" s="561">
        <f>SUM(D10+D14+D18)</f>
        <v>170.4</v>
      </c>
      <c r="E4" s="42">
        <f t="shared" ref="E4:V4" si="0">SUM(E10+E14+E18)</f>
        <v>0</v>
      </c>
      <c r="F4" s="42">
        <f t="shared" si="0"/>
        <v>0</v>
      </c>
      <c r="G4" s="42">
        <f t="shared" si="0"/>
        <v>0</v>
      </c>
      <c r="H4" s="42">
        <f t="shared" si="0"/>
        <v>0</v>
      </c>
      <c r="I4" s="42">
        <f t="shared" si="0"/>
        <v>0</v>
      </c>
      <c r="J4" s="44">
        <f t="shared" si="0"/>
        <v>0</v>
      </c>
      <c r="K4" s="45">
        <f t="shared" si="0"/>
        <v>14</v>
      </c>
      <c r="L4" s="45">
        <f t="shared" si="0"/>
        <v>60</v>
      </c>
      <c r="M4" s="45">
        <f t="shared" si="0"/>
        <v>60</v>
      </c>
      <c r="N4" s="43">
        <f t="shared" si="0"/>
        <v>0</v>
      </c>
      <c r="O4" s="53">
        <f t="shared" si="0"/>
        <v>0</v>
      </c>
      <c r="P4" s="53">
        <f t="shared" si="0"/>
        <v>18</v>
      </c>
      <c r="Q4" s="53">
        <f t="shared" si="0"/>
        <v>18</v>
      </c>
      <c r="R4" s="53">
        <f t="shared" si="0"/>
        <v>0</v>
      </c>
      <c r="S4" s="528">
        <f t="shared" si="0"/>
        <v>0</v>
      </c>
      <c r="T4" s="437">
        <f t="shared" si="0"/>
        <v>0</v>
      </c>
      <c r="U4" s="438">
        <f t="shared" si="0"/>
        <v>0</v>
      </c>
      <c r="V4" s="439">
        <f t="shared" si="0"/>
        <v>0</v>
      </c>
      <c r="W4" s="316"/>
      <c r="X4" s="318"/>
    </row>
    <row r="5" spans="1:25" s="566" customFormat="1" ht="15" customHeight="1" x14ac:dyDescent="0.2">
      <c r="A5" s="74"/>
      <c r="B5" s="74"/>
      <c r="C5" s="560" t="s">
        <v>125</v>
      </c>
      <c r="D5" s="426">
        <f>SUM(D11+D15+D19)</f>
        <v>113.6</v>
      </c>
      <c r="E5" s="42">
        <f t="shared" ref="E5:V5" si="1">SUM(E11+E15+E19)</f>
        <v>0</v>
      </c>
      <c r="F5" s="42">
        <f t="shared" si="1"/>
        <v>0</v>
      </c>
      <c r="G5" s="42">
        <f t="shared" si="1"/>
        <v>0</v>
      </c>
      <c r="H5" s="42">
        <f t="shared" si="1"/>
        <v>0</v>
      </c>
      <c r="I5" s="42">
        <f t="shared" si="1"/>
        <v>0</v>
      </c>
      <c r="J5" s="527">
        <f t="shared" si="1"/>
        <v>0</v>
      </c>
      <c r="K5" s="45">
        <f t="shared" si="1"/>
        <v>10</v>
      </c>
      <c r="L5" s="45">
        <f t="shared" si="1"/>
        <v>40</v>
      </c>
      <c r="M5" s="45">
        <f t="shared" si="1"/>
        <v>40</v>
      </c>
      <c r="N5" s="43">
        <f t="shared" si="1"/>
        <v>0</v>
      </c>
      <c r="O5" s="53">
        <f t="shared" si="1"/>
        <v>0</v>
      </c>
      <c r="P5" s="53">
        <f t="shared" si="1"/>
        <v>12</v>
      </c>
      <c r="Q5" s="53">
        <f t="shared" si="1"/>
        <v>12</v>
      </c>
      <c r="R5" s="53">
        <f t="shared" si="1"/>
        <v>0</v>
      </c>
      <c r="S5" s="528">
        <f t="shared" si="1"/>
        <v>0</v>
      </c>
      <c r="T5" s="437">
        <f t="shared" si="1"/>
        <v>0</v>
      </c>
      <c r="U5" s="438">
        <f t="shared" si="1"/>
        <v>0</v>
      </c>
      <c r="V5" s="439">
        <f t="shared" si="1"/>
        <v>0</v>
      </c>
      <c r="W5" s="316"/>
      <c r="X5" s="318"/>
    </row>
    <row r="6" spans="1:25" s="566" customFormat="1" ht="15" customHeight="1" x14ac:dyDescent="0.2">
      <c r="A6" s="74"/>
      <c r="B6" s="74"/>
      <c r="C6" s="568" t="s">
        <v>96</v>
      </c>
      <c r="D6" s="518">
        <f>SUM(D4:D5)</f>
        <v>284</v>
      </c>
      <c r="E6" s="42">
        <f t="shared" ref="E6:V6" si="2">SUM(E4:E5)</f>
        <v>0</v>
      </c>
      <c r="F6" s="42">
        <f t="shared" si="2"/>
        <v>0</v>
      </c>
      <c r="G6" s="42">
        <f t="shared" si="2"/>
        <v>0</v>
      </c>
      <c r="H6" s="42">
        <f t="shared" si="2"/>
        <v>0</v>
      </c>
      <c r="I6" s="42">
        <f t="shared" si="2"/>
        <v>0</v>
      </c>
      <c r="J6" s="527">
        <f t="shared" si="2"/>
        <v>0</v>
      </c>
      <c r="K6" s="45">
        <f t="shared" si="2"/>
        <v>24</v>
      </c>
      <c r="L6" s="45">
        <f t="shared" si="2"/>
        <v>100</v>
      </c>
      <c r="M6" s="45">
        <f t="shared" si="2"/>
        <v>100</v>
      </c>
      <c r="N6" s="899">
        <f t="shared" si="2"/>
        <v>0</v>
      </c>
      <c r="O6" s="53">
        <f t="shared" si="2"/>
        <v>0</v>
      </c>
      <c r="P6" s="53">
        <f t="shared" si="2"/>
        <v>30</v>
      </c>
      <c r="Q6" s="53">
        <f t="shared" si="2"/>
        <v>30</v>
      </c>
      <c r="R6" s="53">
        <f t="shared" si="2"/>
        <v>0</v>
      </c>
      <c r="S6" s="467">
        <f t="shared" si="2"/>
        <v>0</v>
      </c>
      <c r="T6" s="437">
        <f t="shared" si="2"/>
        <v>0</v>
      </c>
      <c r="U6" s="438">
        <f t="shared" si="2"/>
        <v>0</v>
      </c>
      <c r="V6" s="439">
        <f t="shared" si="2"/>
        <v>0</v>
      </c>
      <c r="W6" s="524"/>
      <c r="X6" s="525"/>
    </row>
    <row r="7" spans="1:25" s="566" customFormat="1" ht="15" customHeight="1" x14ac:dyDescent="0.2">
      <c r="A7" s="74"/>
      <c r="B7" s="74"/>
      <c r="C7" s="24" t="s">
        <v>23</v>
      </c>
      <c r="D7" s="294"/>
      <c r="E7" s="442"/>
      <c r="F7" s="42"/>
      <c r="G7" s="203"/>
      <c r="H7" s="203"/>
      <c r="I7" s="200"/>
      <c r="J7" s="201">
        <f t="shared" ref="J7:V7" si="3">SUM(I7+J6)</f>
        <v>0</v>
      </c>
      <c r="K7" s="201">
        <f t="shared" si="3"/>
        <v>24</v>
      </c>
      <c r="L7" s="201">
        <f t="shared" si="3"/>
        <v>124</v>
      </c>
      <c r="M7" s="201">
        <f t="shared" si="3"/>
        <v>224</v>
      </c>
      <c r="N7" s="201">
        <f t="shared" si="3"/>
        <v>224</v>
      </c>
      <c r="O7" s="136">
        <f t="shared" si="3"/>
        <v>224</v>
      </c>
      <c r="P7" s="210">
        <f t="shared" si="3"/>
        <v>254</v>
      </c>
      <c r="Q7" s="210">
        <f t="shared" si="3"/>
        <v>284</v>
      </c>
      <c r="R7" s="210">
        <f t="shared" si="3"/>
        <v>284</v>
      </c>
      <c r="S7" s="229">
        <f t="shared" si="3"/>
        <v>284</v>
      </c>
      <c r="T7" s="443">
        <f t="shared" si="3"/>
        <v>284</v>
      </c>
      <c r="U7" s="291">
        <f t="shared" si="3"/>
        <v>284</v>
      </c>
      <c r="V7" s="444">
        <f t="shared" si="3"/>
        <v>284</v>
      </c>
      <c r="W7" s="292"/>
      <c r="X7" s="73"/>
    </row>
    <row r="8" spans="1:25" ht="15" customHeight="1" x14ac:dyDescent="0.2">
      <c r="A8" s="632"/>
      <c r="B8" s="632"/>
      <c r="C8" s="632"/>
      <c r="D8" s="633"/>
      <c r="E8" s="634"/>
      <c r="F8" s="634"/>
      <c r="G8" s="635"/>
      <c r="H8" s="635"/>
      <c r="I8" s="635"/>
      <c r="J8" s="636"/>
      <c r="K8" s="637"/>
      <c r="L8" s="637"/>
      <c r="M8" s="637"/>
      <c r="N8" s="974"/>
      <c r="O8" s="634"/>
      <c r="P8" s="634"/>
      <c r="Q8" s="634"/>
      <c r="R8" s="634"/>
      <c r="S8" s="634"/>
      <c r="T8" s="638"/>
      <c r="U8" s="639"/>
      <c r="V8" s="640"/>
      <c r="W8" s="641"/>
      <c r="X8" s="642"/>
    </row>
    <row r="9" spans="1:25" s="12" customFormat="1" ht="15" customHeight="1" x14ac:dyDescent="0.2">
      <c r="A9" s="117"/>
      <c r="B9" s="554" t="s">
        <v>663</v>
      </c>
      <c r="C9" s="631" t="s">
        <v>423</v>
      </c>
      <c r="D9" s="643">
        <v>124</v>
      </c>
      <c r="E9" s="138"/>
      <c r="F9" s="138"/>
      <c r="G9" s="113"/>
      <c r="H9" s="113"/>
      <c r="I9" s="107"/>
      <c r="J9" s="645"/>
      <c r="K9" s="201">
        <v>24</v>
      </c>
      <c r="L9" s="201">
        <v>50</v>
      </c>
      <c r="M9" s="201">
        <v>50</v>
      </c>
      <c r="N9" s="329"/>
      <c r="O9" s="227"/>
      <c r="P9" s="227"/>
      <c r="Q9" s="227"/>
      <c r="R9" s="227"/>
      <c r="S9" s="227"/>
      <c r="T9" s="644"/>
      <c r="U9" s="221"/>
      <c r="V9" s="222"/>
      <c r="W9" s="95"/>
      <c r="X9" s="80"/>
      <c r="Y9" s="227"/>
    </row>
    <row r="10" spans="1:25" s="12" customFormat="1" ht="15" customHeight="1" x14ac:dyDescent="0.2">
      <c r="A10" s="117"/>
      <c r="B10" s="486"/>
      <c r="C10" s="554" t="s">
        <v>377</v>
      </c>
      <c r="D10" s="294">
        <f>SUM(D9-D11)</f>
        <v>74.400000000000006</v>
      </c>
      <c r="E10" s="138"/>
      <c r="F10" s="138"/>
      <c r="G10" s="113"/>
      <c r="H10" s="113"/>
      <c r="I10" s="107"/>
      <c r="J10" s="645"/>
      <c r="K10" s="109">
        <v>14</v>
      </c>
      <c r="L10" s="109">
        <v>30</v>
      </c>
      <c r="M10" s="109">
        <v>30</v>
      </c>
      <c r="N10" s="882"/>
      <c r="O10" s="227"/>
      <c r="P10" s="227"/>
      <c r="Q10" s="227"/>
      <c r="R10" s="227"/>
      <c r="S10" s="227"/>
      <c r="T10" s="644"/>
      <c r="U10" s="221"/>
      <c r="V10" s="222"/>
      <c r="W10" s="95"/>
      <c r="X10" s="80"/>
      <c r="Y10" s="227"/>
    </row>
    <row r="11" spans="1:25" s="12" customFormat="1" ht="15" customHeight="1" x14ac:dyDescent="0.2">
      <c r="A11" s="117"/>
      <c r="B11" s="486"/>
      <c r="C11" s="554" t="s">
        <v>378</v>
      </c>
      <c r="D11" s="294">
        <f>SUM(D9)*0.4</f>
        <v>49.6</v>
      </c>
      <c r="E11" s="209"/>
      <c r="F11" s="209"/>
      <c r="G11" s="112"/>
      <c r="H11" s="112"/>
      <c r="I11" s="107"/>
      <c r="J11" s="645"/>
      <c r="K11" s="109">
        <v>10</v>
      </c>
      <c r="L11" s="109">
        <v>20</v>
      </c>
      <c r="M11" s="109">
        <v>20</v>
      </c>
      <c r="N11" s="882"/>
      <c r="O11" s="221"/>
      <c r="P11" s="221"/>
      <c r="Q11" s="221"/>
      <c r="R11" s="221"/>
      <c r="S11" s="221"/>
      <c r="T11" s="644"/>
      <c r="U11" s="221"/>
      <c r="V11" s="222"/>
      <c r="W11" s="95"/>
      <c r="X11" s="80"/>
      <c r="Y11" s="227"/>
    </row>
    <row r="12" spans="1:25" s="12" customFormat="1" ht="15" customHeight="1" x14ac:dyDescent="0.2">
      <c r="A12" s="95"/>
      <c r="B12" s="554"/>
      <c r="C12" s="92"/>
      <c r="D12" s="117"/>
      <c r="E12" s="95"/>
      <c r="F12" s="95"/>
      <c r="G12" s="95"/>
      <c r="H12" s="95"/>
      <c r="I12" s="153"/>
      <c r="J12" s="645"/>
      <c r="K12" s="199"/>
      <c r="L12" s="199"/>
      <c r="M12" s="199"/>
      <c r="N12" s="155"/>
      <c r="O12" s="95"/>
      <c r="P12" s="95"/>
      <c r="Q12" s="95"/>
      <c r="R12" s="95"/>
      <c r="S12" s="95"/>
      <c r="T12" s="150"/>
      <c r="U12" s="95"/>
      <c r="V12" s="79"/>
      <c r="W12" s="95"/>
      <c r="X12" s="80"/>
      <c r="Y12" s="227"/>
    </row>
    <row r="13" spans="1:25" s="12" customFormat="1" ht="15" customHeight="1" x14ac:dyDescent="0.2">
      <c r="B13" s="690" t="s">
        <v>663</v>
      </c>
      <c r="C13" s="486" t="s">
        <v>438</v>
      </c>
      <c r="D13" s="646">
        <v>100</v>
      </c>
      <c r="I13" s="405"/>
      <c r="J13" s="645"/>
      <c r="K13" s="156"/>
      <c r="L13" s="207">
        <v>50</v>
      </c>
      <c r="M13" s="207">
        <v>50</v>
      </c>
      <c r="N13" s="995"/>
      <c r="O13" s="227"/>
      <c r="T13" s="150"/>
      <c r="U13" s="95"/>
      <c r="V13" s="79"/>
      <c r="W13" s="95"/>
      <c r="X13" s="80"/>
      <c r="Y13" s="227"/>
    </row>
    <row r="14" spans="1:25" s="12" customFormat="1" ht="15" customHeight="1" x14ac:dyDescent="0.2">
      <c r="B14" s="554"/>
      <c r="C14" s="486" t="s">
        <v>379</v>
      </c>
      <c r="D14" s="117">
        <v>60</v>
      </c>
      <c r="I14" s="405"/>
      <c r="J14" s="645"/>
      <c r="K14" s="156"/>
      <c r="L14" s="199">
        <v>30</v>
      </c>
      <c r="M14" s="199">
        <v>30</v>
      </c>
      <c r="N14" s="155"/>
      <c r="T14" s="150"/>
      <c r="U14" s="95"/>
      <c r="V14" s="79"/>
      <c r="W14" s="95"/>
      <c r="X14" s="80"/>
      <c r="Y14" s="227"/>
    </row>
    <row r="15" spans="1:25" s="12" customFormat="1" ht="15" customHeight="1" x14ac:dyDescent="0.2">
      <c r="B15" s="554"/>
      <c r="C15" s="486" t="s">
        <v>380</v>
      </c>
      <c r="D15" s="117">
        <v>40</v>
      </c>
      <c r="I15" s="405"/>
      <c r="J15" s="645"/>
      <c r="K15" s="156"/>
      <c r="L15" s="199">
        <v>20</v>
      </c>
      <c r="M15" s="199">
        <v>20</v>
      </c>
      <c r="N15" s="155"/>
      <c r="T15" s="150"/>
      <c r="U15" s="95"/>
      <c r="V15" s="79"/>
      <c r="W15" s="95"/>
      <c r="X15" s="80"/>
      <c r="Y15" s="227"/>
    </row>
    <row r="16" spans="1:25" s="12" customFormat="1" ht="15" customHeight="1" x14ac:dyDescent="0.2">
      <c r="A16" s="117"/>
      <c r="B16" s="554"/>
      <c r="C16" s="554"/>
      <c r="D16" s="117"/>
      <c r="I16" s="405"/>
      <c r="J16" s="645"/>
      <c r="K16" s="199"/>
      <c r="L16" s="199"/>
      <c r="M16" s="199"/>
      <c r="N16" s="155"/>
      <c r="T16" s="150"/>
      <c r="U16" s="95"/>
      <c r="V16" s="79"/>
      <c r="W16" s="95"/>
      <c r="X16" s="80"/>
      <c r="Y16" s="227"/>
    </row>
    <row r="17" spans="1:25" s="12" customFormat="1" ht="15" customHeight="1" x14ac:dyDescent="0.2">
      <c r="A17" s="117"/>
      <c r="B17" s="554" t="s">
        <v>663</v>
      </c>
      <c r="C17" s="631" t="s">
        <v>424</v>
      </c>
      <c r="D17" s="646">
        <v>60</v>
      </c>
      <c r="I17" s="405"/>
      <c r="J17" s="645"/>
      <c r="K17" s="199"/>
      <c r="L17" s="199"/>
      <c r="M17" s="199"/>
      <c r="N17" s="156"/>
      <c r="O17" s="150"/>
      <c r="P17" s="214">
        <v>30</v>
      </c>
      <c r="Q17" s="231">
        <v>30</v>
      </c>
      <c r="T17" s="150"/>
      <c r="U17" s="95"/>
      <c r="V17" s="79"/>
      <c r="W17" s="95"/>
      <c r="X17" s="80"/>
      <c r="Y17" s="227"/>
    </row>
    <row r="18" spans="1:25" s="12" customFormat="1" ht="15" customHeight="1" x14ac:dyDescent="0.2">
      <c r="A18" s="117"/>
      <c r="B18" s="554"/>
      <c r="C18" s="554" t="s">
        <v>381</v>
      </c>
      <c r="D18" s="117">
        <v>36</v>
      </c>
      <c r="I18" s="405"/>
      <c r="J18" s="645"/>
      <c r="K18" s="199"/>
      <c r="L18" s="199"/>
      <c r="M18" s="199"/>
      <c r="N18" s="156"/>
      <c r="O18" s="150"/>
      <c r="P18" s="95">
        <v>18</v>
      </c>
      <c r="Q18" s="12">
        <v>18</v>
      </c>
      <c r="T18" s="150"/>
      <c r="U18" s="95"/>
      <c r="V18" s="79"/>
      <c r="W18" s="95"/>
      <c r="X18" s="80"/>
      <c r="Y18" s="227"/>
    </row>
    <row r="19" spans="1:25" s="12" customFormat="1" ht="15" customHeight="1" x14ac:dyDescent="0.2">
      <c r="A19" s="117"/>
      <c r="B19" s="554"/>
      <c r="C19" s="554" t="s">
        <v>382</v>
      </c>
      <c r="D19" s="117">
        <v>24</v>
      </c>
      <c r="I19" s="405"/>
      <c r="J19" s="645"/>
      <c r="K19" s="199"/>
      <c r="L19" s="199"/>
      <c r="M19" s="647"/>
      <c r="N19" s="156"/>
      <c r="O19" s="876"/>
      <c r="P19" s="301">
        <v>12</v>
      </c>
      <c r="Q19" s="12">
        <v>12</v>
      </c>
      <c r="T19" s="150"/>
      <c r="U19" s="95"/>
      <c r="V19" s="79"/>
      <c r="W19" s="95"/>
      <c r="X19" s="80"/>
      <c r="Y19" s="227"/>
    </row>
    <row r="20" spans="1:25" x14ac:dyDescent="0.2">
      <c r="A20" s="648"/>
      <c r="B20" s="648"/>
      <c r="C20" s="648"/>
      <c r="D20" s="648"/>
      <c r="E20" s="648"/>
      <c r="F20" s="648"/>
      <c r="G20" s="648"/>
      <c r="H20" s="648"/>
      <c r="I20" s="648"/>
      <c r="J20" s="648"/>
      <c r="K20" s="648"/>
      <c r="L20" s="648"/>
      <c r="M20" s="648"/>
      <c r="N20" s="648"/>
      <c r="O20" s="648"/>
      <c r="P20" s="648"/>
      <c r="Q20" s="648"/>
      <c r="R20" s="648"/>
      <c r="S20" s="648"/>
      <c r="T20" s="648"/>
      <c r="U20" s="648"/>
      <c r="V20" s="648"/>
      <c r="W20" s="648"/>
      <c r="X20" s="648"/>
      <c r="Y20" s="227"/>
    </row>
  </sheetData>
  <mergeCells count="1">
    <mergeCell ref="J1:N1"/>
  </mergeCells>
  <pageMargins left="0.7" right="0.7" top="0.75" bottom="0.75" header="0.3" footer="0.3"/>
  <pageSetup paperSize="8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67"/>
  <sheetViews>
    <sheetView zoomScale="70" zoomScaleNormal="70" zoomScaleSheetLayoutView="110" zoomScalePageLayoutView="70" workbookViewId="0">
      <selection activeCell="V32" sqref="V32"/>
    </sheetView>
  </sheetViews>
  <sheetFormatPr defaultColWidth="9.140625" defaultRowHeight="12" x14ac:dyDescent="0.2"/>
  <cols>
    <col min="1" max="1" width="3" style="486" customWidth="1"/>
    <col min="2" max="2" width="31.7109375" style="486" bestFit="1" customWidth="1"/>
    <col min="3" max="3" width="6.7109375" style="129" customWidth="1"/>
    <col min="4" max="21" width="7.7109375" style="486" customWidth="1"/>
    <col min="22" max="22" width="32.5703125" style="486" customWidth="1"/>
    <col min="23" max="23" width="12.5703125" style="486" customWidth="1"/>
    <col min="24" max="26" width="8.42578125" style="486" customWidth="1"/>
    <col min="27" max="27" width="8.7109375" style="486" customWidth="1"/>
    <col min="28" max="28" width="8.140625" style="486" customWidth="1"/>
    <col min="29" max="30" width="7.42578125" style="486" customWidth="1"/>
    <col min="31" max="31" width="14.28515625" style="486" customWidth="1"/>
    <col min="32" max="16384" width="9.140625" style="486"/>
  </cols>
  <sheetData>
    <row r="1" spans="2:27" ht="12.75" customHeight="1" x14ac:dyDescent="0.2"/>
    <row r="2" spans="2:27" ht="21" customHeight="1" x14ac:dyDescent="0.2">
      <c r="B2" s="1019" t="s">
        <v>328</v>
      </c>
      <c r="C2" s="1020"/>
      <c r="D2" s="1020"/>
      <c r="E2" s="1020"/>
      <c r="F2" s="4"/>
      <c r="G2" s="649"/>
      <c r="H2" s="897"/>
      <c r="I2" s="1015" t="s">
        <v>547</v>
      </c>
      <c r="J2" s="1016"/>
      <c r="K2" s="1016"/>
      <c r="L2" s="1016"/>
      <c r="M2" s="1017"/>
      <c r="N2" s="8"/>
      <c r="O2" s="8"/>
      <c r="P2" s="8"/>
      <c r="Q2" s="8"/>
      <c r="R2" s="8"/>
      <c r="S2" s="650"/>
      <c r="T2" s="8"/>
      <c r="U2" s="7"/>
    </row>
    <row r="3" spans="2:27" ht="15" customHeight="1" x14ac:dyDescent="0.2">
      <c r="B3" s="651"/>
      <c r="C3" s="422" t="s">
        <v>280</v>
      </c>
      <c r="D3" s="15" t="s">
        <v>8</v>
      </c>
      <c r="E3" s="15" t="s">
        <v>9</v>
      </c>
      <c r="F3" s="16" t="s">
        <v>10</v>
      </c>
      <c r="G3" s="16" t="s">
        <v>11</v>
      </c>
      <c r="H3" s="916" t="s">
        <v>12</v>
      </c>
      <c r="I3" s="18" t="s">
        <v>13</v>
      </c>
      <c r="J3" s="19" t="s">
        <v>14</v>
      </c>
      <c r="K3" s="19" t="s">
        <v>15</v>
      </c>
      <c r="L3" s="19" t="s">
        <v>16</v>
      </c>
      <c r="M3" s="17" t="s">
        <v>17</v>
      </c>
      <c r="N3" s="21" t="s">
        <v>18</v>
      </c>
      <c r="O3" s="21" t="s">
        <v>19</v>
      </c>
      <c r="P3" s="21" t="s">
        <v>20</v>
      </c>
      <c r="Q3" s="21" t="s">
        <v>21</v>
      </c>
      <c r="R3" s="21" t="s">
        <v>22</v>
      </c>
      <c r="S3" s="22" t="s">
        <v>112</v>
      </c>
      <c r="T3" s="21" t="s">
        <v>113</v>
      </c>
      <c r="U3" s="20" t="s">
        <v>114</v>
      </c>
      <c r="AA3" s="765"/>
    </row>
    <row r="4" spans="2:27" ht="15" customHeight="1" x14ac:dyDescent="0.2">
      <c r="B4" s="554" t="s">
        <v>148</v>
      </c>
      <c r="C4" s="652">
        <f>SUM('Bath '!E5)</f>
        <v>4858</v>
      </c>
      <c r="D4" s="653">
        <f>SUM('Bath '!F5)</f>
        <v>101</v>
      </c>
      <c r="E4" s="653">
        <f>SUM('Bath '!G5)</f>
        <v>237</v>
      </c>
      <c r="F4" s="653">
        <f>SUM('Bath '!H5)</f>
        <v>165</v>
      </c>
      <c r="G4" s="653">
        <f>SUM('Bath '!I5)</f>
        <v>132</v>
      </c>
      <c r="H4" s="953">
        <f>SUM('Bath '!J5)</f>
        <v>228</v>
      </c>
      <c r="I4" s="654">
        <f>SUM('Bath '!K5)</f>
        <v>302</v>
      </c>
      <c r="J4" s="654">
        <f>SUM('Bath '!L5)</f>
        <v>298</v>
      </c>
      <c r="K4" s="654">
        <f>SUM('Bath '!M5)</f>
        <v>411</v>
      </c>
      <c r="L4" s="654">
        <f>SUM('Bath '!N5)</f>
        <v>583</v>
      </c>
      <c r="M4" s="944">
        <f>SUM('Bath '!O5)</f>
        <v>349</v>
      </c>
      <c r="N4" s="655">
        <f>SUM('Bath '!P5)</f>
        <v>336</v>
      </c>
      <c r="O4" s="655">
        <f>SUM('Bath '!Q5)</f>
        <v>371</v>
      </c>
      <c r="P4" s="655">
        <f>SUM('Bath '!R5)</f>
        <v>272</v>
      </c>
      <c r="Q4" s="655">
        <f>SUM('Bath '!S5)</f>
        <v>277</v>
      </c>
      <c r="R4" s="655">
        <f>SUM('Bath '!T5)</f>
        <v>211</v>
      </c>
      <c r="S4" s="656">
        <f>SUM('Bath '!U5)</f>
        <v>154</v>
      </c>
      <c r="T4" s="655">
        <f>SUM('Bath '!V5)</f>
        <v>224</v>
      </c>
      <c r="U4" s="657">
        <f>SUM('Bath '!W5)</f>
        <v>207</v>
      </c>
      <c r="V4" s="658"/>
      <c r="W4" s="99"/>
      <c r="X4" s="99"/>
      <c r="Y4" s="99"/>
      <c r="Z4" s="99"/>
    </row>
    <row r="5" spans="2:27" s="666" customFormat="1" ht="15" customHeight="1" x14ac:dyDescent="0.2">
      <c r="B5" s="659" t="s">
        <v>149</v>
      </c>
      <c r="C5" s="660">
        <f>SUM('Bath '!E6)</f>
        <v>1784</v>
      </c>
      <c r="D5" s="661">
        <f>SUM('Bath '!F6)</f>
        <v>183</v>
      </c>
      <c r="E5" s="661">
        <f>SUM('Bath '!G6)</f>
        <v>92</v>
      </c>
      <c r="F5" s="661">
        <f>SUM('Bath '!H6)</f>
        <v>21</v>
      </c>
      <c r="G5" s="661">
        <f>SUM('Bath '!I6)</f>
        <v>55</v>
      </c>
      <c r="H5" s="951">
        <f>SUM('Bath '!J6)</f>
        <v>21</v>
      </c>
      <c r="I5" s="662">
        <f>SUM('Bath '!K6)</f>
        <v>88</v>
      </c>
      <c r="J5" s="662">
        <f>SUM('Bath '!L6)</f>
        <v>76</v>
      </c>
      <c r="K5" s="662">
        <f>SUM('Bath '!M6)</f>
        <v>143</v>
      </c>
      <c r="L5" s="662">
        <f>SUM('Bath '!N6)</f>
        <v>200</v>
      </c>
      <c r="M5" s="945">
        <f>SUM('Bath '!O6)</f>
        <v>108</v>
      </c>
      <c r="N5" s="663">
        <f>SUM('Bath '!P6)</f>
        <v>145</v>
      </c>
      <c r="O5" s="663">
        <f>SUM('Bath '!Q6)</f>
        <v>168</v>
      </c>
      <c r="P5" s="663">
        <f>SUM('Bath '!R6)</f>
        <v>107</v>
      </c>
      <c r="Q5" s="663">
        <f>SUM('Bath '!S6)</f>
        <v>108</v>
      </c>
      <c r="R5" s="663">
        <f>SUM('Bath '!T6)</f>
        <v>73</v>
      </c>
      <c r="S5" s="664">
        <f>SUM('Bath '!U6)</f>
        <v>54</v>
      </c>
      <c r="T5" s="663">
        <f>SUM('Bath '!V6)</f>
        <v>75</v>
      </c>
      <c r="U5" s="665">
        <f>SUM('Bath '!W6)</f>
        <v>67</v>
      </c>
      <c r="V5" s="658"/>
      <c r="W5" s="658"/>
    </row>
    <row r="6" spans="2:27" s="71" customFormat="1" ht="15" customHeight="1" x14ac:dyDescent="0.2">
      <c r="B6" s="631" t="s">
        <v>65</v>
      </c>
      <c r="C6" s="333">
        <f>SUM('Bath '!E7)</f>
        <v>6642</v>
      </c>
      <c r="D6" s="667">
        <f>SUM('Bath '!F7)</f>
        <v>284</v>
      </c>
      <c r="E6" s="667">
        <f>SUM('Bath '!G7)</f>
        <v>329</v>
      </c>
      <c r="F6" s="667">
        <f>SUM('Bath '!H7)</f>
        <v>186</v>
      </c>
      <c r="G6" s="668">
        <f>SUM('Bath '!I7)</f>
        <v>187</v>
      </c>
      <c r="H6" s="954">
        <f>SUM('Bath '!J7)</f>
        <v>249</v>
      </c>
      <c r="I6" s="669">
        <f>SUM('Bath '!K7)</f>
        <v>390</v>
      </c>
      <c r="J6" s="669">
        <f>SUM('Bath '!L7)</f>
        <v>374</v>
      </c>
      <c r="K6" s="669">
        <f>SUM('Bath '!M7)</f>
        <v>554</v>
      </c>
      <c r="L6" s="669">
        <f>SUM('Bath '!N7)</f>
        <v>783</v>
      </c>
      <c r="M6" s="946">
        <f>SUM('Bath '!O7)</f>
        <v>457</v>
      </c>
      <c r="N6" s="671">
        <f>SUM('Bath '!P7)</f>
        <v>481</v>
      </c>
      <c r="O6" s="671">
        <f>SUM('Bath '!Q7)</f>
        <v>539</v>
      </c>
      <c r="P6" s="671">
        <f>SUM('Bath '!R7)</f>
        <v>379</v>
      </c>
      <c r="Q6" s="671">
        <f>SUM('Bath '!S7)</f>
        <v>385</v>
      </c>
      <c r="R6" s="672">
        <f>SUM('Bath '!T7)</f>
        <v>284</v>
      </c>
      <c r="S6" s="673">
        <f>SUM('Bath '!U7)</f>
        <v>208</v>
      </c>
      <c r="T6" s="672">
        <f>SUM('Bath '!V7)</f>
        <v>299</v>
      </c>
      <c r="U6" s="670">
        <f>SUM('Bath '!W7)</f>
        <v>274</v>
      </c>
      <c r="V6" s="658"/>
      <c r="W6" s="658"/>
      <c r="Y6" s="766"/>
    </row>
    <row r="7" spans="2:27" ht="9" customHeight="1" x14ac:dyDescent="0.2">
      <c r="B7" s="631"/>
      <c r="C7" s="333"/>
      <c r="D7" s="653"/>
      <c r="E7" s="674"/>
      <c r="F7" s="674"/>
      <c r="G7" s="675"/>
      <c r="H7" s="950"/>
      <c r="I7" s="676"/>
      <c r="J7" s="676"/>
      <c r="K7" s="676"/>
      <c r="L7" s="676"/>
      <c r="M7" s="944"/>
      <c r="N7" s="677"/>
      <c r="O7" s="677"/>
      <c r="P7" s="677"/>
      <c r="Q7" s="677"/>
      <c r="R7" s="655"/>
      <c r="S7" s="656"/>
      <c r="T7" s="655"/>
      <c r="U7" s="657"/>
      <c r="V7" s="658"/>
      <c r="W7" s="658"/>
      <c r="Y7" s="766"/>
    </row>
    <row r="8" spans="2:27" ht="15" customHeight="1" x14ac:dyDescent="0.2">
      <c r="B8" s="554" t="s">
        <v>150</v>
      </c>
      <c r="C8" s="652">
        <f>SUM('Keynsham '!E4)</f>
        <v>1575</v>
      </c>
      <c r="D8" s="653">
        <f>SUM('Keynsham '!F4)</f>
        <v>25</v>
      </c>
      <c r="E8" s="653">
        <f>SUM('Keynsham '!G4)</f>
        <v>33</v>
      </c>
      <c r="F8" s="653">
        <f>SUM('Keynsham '!H4)</f>
        <v>32</v>
      </c>
      <c r="G8" s="678">
        <f>SUM('Keynsham '!I4)</f>
        <v>76</v>
      </c>
      <c r="H8" s="953">
        <f>SUM('Keynsham '!J4)</f>
        <v>116</v>
      </c>
      <c r="I8" s="676">
        <f>SUM('Keynsham '!K4)</f>
        <v>158</v>
      </c>
      <c r="J8" s="676">
        <f>SUM('Keynsham '!L4)</f>
        <v>330</v>
      </c>
      <c r="K8" s="676">
        <f>SUM('Keynsham '!M4)</f>
        <v>125</v>
      </c>
      <c r="L8" s="676">
        <f>SUM('Keynsham '!N4)</f>
        <v>169</v>
      </c>
      <c r="M8" s="944">
        <f>SUM('Keynsham '!O4)</f>
        <v>121</v>
      </c>
      <c r="N8" s="677">
        <f>SUM('Keynsham '!P4)</f>
        <v>151</v>
      </c>
      <c r="O8" s="677">
        <f>SUM('Keynsham '!Q4)</f>
        <v>103</v>
      </c>
      <c r="P8" s="677">
        <f>SUM('Keynsham '!R4)</f>
        <v>106</v>
      </c>
      <c r="Q8" s="677">
        <f>SUM('Keynsham '!S4)</f>
        <v>6</v>
      </c>
      <c r="R8" s="655">
        <f>SUM('Keynsham '!T4)</f>
        <v>6</v>
      </c>
      <c r="S8" s="656">
        <f>SUM('Keynsham '!U4)</f>
        <v>6</v>
      </c>
      <c r="T8" s="655">
        <f>SUM('Keynsham '!V4)</f>
        <v>6</v>
      </c>
      <c r="U8" s="657">
        <f>SUM('Keynsham '!W4)</f>
        <v>6</v>
      </c>
      <c r="V8" s="658"/>
      <c r="W8" s="658"/>
      <c r="Y8" s="766"/>
    </row>
    <row r="9" spans="2:27" s="666" customFormat="1" ht="15" customHeight="1" x14ac:dyDescent="0.2">
      <c r="B9" s="659" t="s">
        <v>151</v>
      </c>
      <c r="C9" s="660">
        <f>SUM('Keynsham '!E5)</f>
        <v>510</v>
      </c>
      <c r="D9" s="661">
        <f>SUM('Keynsham '!F5)</f>
        <v>0</v>
      </c>
      <c r="E9" s="661">
        <f>SUM('Keynsham '!G5)</f>
        <v>0</v>
      </c>
      <c r="F9" s="661">
        <f>SUM('Keynsham '!H5)</f>
        <v>18</v>
      </c>
      <c r="G9" s="679">
        <f>SUM('Keynsham '!I5)</f>
        <v>18</v>
      </c>
      <c r="H9" s="951">
        <f>SUM('Keynsham '!J5)</f>
        <v>40</v>
      </c>
      <c r="I9" s="680">
        <f>SUM('Keynsham '!K5)</f>
        <v>72</v>
      </c>
      <c r="J9" s="680">
        <f>SUM('Keynsham '!L5)</f>
        <v>94</v>
      </c>
      <c r="K9" s="680">
        <f>SUM('Keynsham '!M5)</f>
        <v>62</v>
      </c>
      <c r="L9" s="680">
        <f>SUM('Keynsham '!N5)</f>
        <v>70</v>
      </c>
      <c r="M9" s="945">
        <f>SUM('Keynsham '!O5)</f>
        <v>47</v>
      </c>
      <c r="N9" s="681">
        <f>SUM('Keynsham '!P5)</f>
        <v>30</v>
      </c>
      <c r="O9" s="681">
        <f>SUM('Keynsham '!Q5)</f>
        <v>30</v>
      </c>
      <c r="P9" s="681">
        <f>SUM('Keynsham '!R5)</f>
        <v>29</v>
      </c>
      <c r="Q9" s="681">
        <f>SUM('Keynsham '!S5)</f>
        <v>0</v>
      </c>
      <c r="R9" s="663">
        <f>SUM('Keynsham '!T5)</f>
        <v>0</v>
      </c>
      <c r="S9" s="664">
        <f>SUM('Keynsham '!U5)</f>
        <v>0</v>
      </c>
      <c r="T9" s="663">
        <f>SUM('Keynsham '!V5)</f>
        <v>0</v>
      </c>
      <c r="U9" s="665">
        <f>SUM('Keynsham '!W5)</f>
        <v>0</v>
      </c>
      <c r="V9" s="658"/>
      <c r="W9" s="658"/>
      <c r="Y9" s="766"/>
    </row>
    <row r="10" spans="2:27" s="71" customFormat="1" ht="15" customHeight="1" x14ac:dyDescent="0.2">
      <c r="B10" s="631" t="s">
        <v>66</v>
      </c>
      <c r="C10" s="333">
        <f>SUM('Keynsham '!E6)</f>
        <v>2085</v>
      </c>
      <c r="D10" s="667">
        <f>SUM('Keynsham '!F6)</f>
        <v>25</v>
      </c>
      <c r="E10" s="667">
        <f>SUM('Keynsham '!G6)</f>
        <v>33</v>
      </c>
      <c r="F10" s="667">
        <f>SUM('Keynsham '!H6)</f>
        <v>50</v>
      </c>
      <c r="G10" s="668">
        <f>SUM('Keynsham '!I6)</f>
        <v>94</v>
      </c>
      <c r="H10" s="954">
        <f>SUM('Keynsham '!J6)</f>
        <v>156</v>
      </c>
      <c r="I10" s="669">
        <f>SUM('Keynsham '!K6)</f>
        <v>230</v>
      </c>
      <c r="J10" s="669">
        <f>SUM('Keynsham '!L6)</f>
        <v>424</v>
      </c>
      <c r="K10" s="669">
        <f>SUM('Keynsham '!M6)</f>
        <v>187</v>
      </c>
      <c r="L10" s="669">
        <f>SUM('Keynsham '!N6)</f>
        <v>239</v>
      </c>
      <c r="M10" s="946">
        <f>SUM('Keynsham '!O6)</f>
        <v>168</v>
      </c>
      <c r="N10" s="671">
        <f>SUM('Keynsham '!P6)</f>
        <v>181</v>
      </c>
      <c r="O10" s="671">
        <f>SUM('Keynsham '!Q6)</f>
        <v>133</v>
      </c>
      <c r="P10" s="671">
        <f>SUM('Keynsham '!R6)</f>
        <v>135</v>
      </c>
      <c r="Q10" s="671">
        <f>SUM('Keynsham '!S6)</f>
        <v>6</v>
      </c>
      <c r="R10" s="672">
        <f>SUM('Keynsham '!T6)</f>
        <v>6</v>
      </c>
      <c r="S10" s="673">
        <f>SUM('Keynsham '!U6)</f>
        <v>6</v>
      </c>
      <c r="T10" s="672">
        <f>SUM('Keynsham '!V6)</f>
        <v>6</v>
      </c>
      <c r="U10" s="670">
        <f>SUM('Keynsham '!W6)</f>
        <v>6</v>
      </c>
      <c r="V10" s="658"/>
      <c r="W10" s="658"/>
      <c r="Y10" s="766"/>
    </row>
    <row r="11" spans="2:27" ht="9" customHeight="1" x14ac:dyDescent="0.2">
      <c r="B11" s="631"/>
      <c r="C11" s="333"/>
      <c r="D11" s="653"/>
      <c r="E11" s="674"/>
      <c r="F11" s="674"/>
      <c r="G11" s="675"/>
      <c r="H11" s="950"/>
      <c r="I11" s="676"/>
      <c r="J11" s="676"/>
      <c r="K11" s="676"/>
      <c r="L11" s="676"/>
      <c r="M11" s="944"/>
      <c r="N11" s="677"/>
      <c r="O11" s="677"/>
      <c r="P11" s="677"/>
      <c r="Q11" s="677"/>
      <c r="R11" s="655"/>
      <c r="S11" s="656"/>
      <c r="T11" s="655"/>
      <c r="U11" s="657"/>
      <c r="V11" s="658"/>
      <c r="W11" s="658"/>
      <c r="Y11" s="766"/>
    </row>
    <row r="12" spans="2:27" ht="15" customHeight="1" x14ac:dyDescent="0.2">
      <c r="B12" s="554" t="s">
        <v>154</v>
      </c>
      <c r="C12" s="652">
        <f>SUM('Somer Valley'!E5)</f>
        <v>1870</v>
      </c>
      <c r="D12" s="653">
        <f>SUM('Somer Valley'!F5)</f>
        <v>49</v>
      </c>
      <c r="E12" s="653">
        <f>SUM('Somer Valley'!G5)</f>
        <v>101</v>
      </c>
      <c r="F12" s="653">
        <f>SUM('Somer Valley'!H5)</f>
        <v>181</v>
      </c>
      <c r="G12" s="678">
        <f>SUM('Somer Valley'!I5)</f>
        <v>152</v>
      </c>
      <c r="H12" s="953">
        <f>SUM('Somer Valley'!J5)</f>
        <v>162</v>
      </c>
      <c r="I12" s="676">
        <f>SUM('Somer Valley'!K5)</f>
        <v>152</v>
      </c>
      <c r="J12" s="676">
        <f>SUM('Somer Valley'!L5)</f>
        <v>214</v>
      </c>
      <c r="K12" s="676">
        <f>SUM('Somer Valley'!M5)</f>
        <v>271</v>
      </c>
      <c r="L12" s="676">
        <f>SUM('Somer Valley'!N5)</f>
        <v>170</v>
      </c>
      <c r="M12" s="944">
        <f>SUM('Somer Valley'!O5)</f>
        <v>91</v>
      </c>
      <c r="N12" s="677">
        <f>SUM('Somer Valley'!P5)</f>
        <v>56</v>
      </c>
      <c r="O12" s="677">
        <f>SUM('Somer Valley'!Q5)</f>
        <v>21</v>
      </c>
      <c r="P12" s="677">
        <f>SUM('Somer Valley'!R5)</f>
        <v>50</v>
      </c>
      <c r="Q12" s="677">
        <f>SUM('Somer Valley'!S5)</f>
        <v>70</v>
      </c>
      <c r="R12" s="655">
        <f>SUM('Somer Valley'!T5)</f>
        <v>70</v>
      </c>
      <c r="S12" s="656">
        <f>SUM('Somer Valley'!U5)</f>
        <v>20</v>
      </c>
      <c r="T12" s="655">
        <f>SUM('Somer Valley'!V5)</f>
        <v>20</v>
      </c>
      <c r="U12" s="657">
        <f>SUM('Somer Valley'!W5)</f>
        <v>20</v>
      </c>
      <c r="V12" s="658"/>
      <c r="W12" s="658"/>
      <c r="Y12" s="766"/>
    </row>
    <row r="13" spans="2:27" s="666" customFormat="1" ht="15" customHeight="1" x14ac:dyDescent="0.2">
      <c r="B13" s="659" t="s">
        <v>155</v>
      </c>
      <c r="C13" s="660">
        <f>SUM('Somer Valley'!E6)</f>
        <v>618</v>
      </c>
      <c r="D13" s="661">
        <f>SUM('Somer Valley'!F6)</f>
        <v>41</v>
      </c>
      <c r="E13" s="661">
        <f>SUM('Somer Valley'!G6)</f>
        <v>45</v>
      </c>
      <c r="F13" s="661">
        <f>SUM('Somer Valley'!H6)</f>
        <v>81</v>
      </c>
      <c r="G13" s="679">
        <f>SUM('Somer Valley'!I6)</f>
        <v>97</v>
      </c>
      <c r="H13" s="951">
        <f>SUM('Somer Valley'!J6)</f>
        <v>71</v>
      </c>
      <c r="I13" s="680">
        <f>SUM('Somer Valley'!K6)</f>
        <v>24</v>
      </c>
      <c r="J13" s="680">
        <f>SUM('Somer Valley'!L6)</f>
        <v>61</v>
      </c>
      <c r="K13" s="680">
        <f>SUM('Somer Valley'!M6)</f>
        <v>83</v>
      </c>
      <c r="L13" s="680">
        <f>SUM('Somer Valley'!N6)</f>
        <v>71</v>
      </c>
      <c r="M13" s="945">
        <f>SUM('Somer Valley'!O6)</f>
        <v>29</v>
      </c>
      <c r="N13" s="681">
        <f>SUM('Somer Valley'!P6)</f>
        <v>15</v>
      </c>
      <c r="O13" s="681">
        <f>SUM('Somer Valley'!Q6)</f>
        <v>0</v>
      </c>
      <c r="P13" s="681">
        <f>SUM('Somer Valley'!R6)</f>
        <v>0</v>
      </c>
      <c r="Q13" s="681">
        <f>SUM('Somer Valley'!S6)</f>
        <v>0</v>
      </c>
      <c r="R13" s="663">
        <f>SUM('Somer Valley'!T6)</f>
        <v>0</v>
      </c>
      <c r="S13" s="664">
        <f>SUM('Somer Valley'!U6)</f>
        <v>0</v>
      </c>
      <c r="T13" s="663">
        <f>SUM('Somer Valley'!V6)</f>
        <v>0</v>
      </c>
      <c r="U13" s="665">
        <f>SUM('Somer Valley'!W6)</f>
        <v>0</v>
      </c>
      <c r="V13" s="658"/>
      <c r="W13" s="658"/>
      <c r="Y13" s="766"/>
    </row>
    <row r="14" spans="2:27" ht="15" customHeight="1" x14ac:dyDescent="0.2">
      <c r="B14" s="631" t="s">
        <v>90</v>
      </c>
      <c r="C14" s="333">
        <f>SUM('Somer Valley'!E7)</f>
        <v>2488</v>
      </c>
      <c r="D14" s="667">
        <f>SUM('Somer Valley'!F7)</f>
        <v>90</v>
      </c>
      <c r="E14" s="667">
        <f>SUM('Somer Valley'!G7)</f>
        <v>146</v>
      </c>
      <c r="F14" s="667">
        <f>SUM('Somer Valley'!H7)</f>
        <v>262</v>
      </c>
      <c r="G14" s="668">
        <f>SUM('Somer Valley'!I7)</f>
        <v>249</v>
      </c>
      <c r="H14" s="954">
        <f>SUM('Somer Valley'!J7)</f>
        <v>233</v>
      </c>
      <c r="I14" s="669">
        <f>SUM('Somer Valley'!K7)</f>
        <v>176</v>
      </c>
      <c r="J14" s="669">
        <f>SUM('Somer Valley'!L7)</f>
        <v>275</v>
      </c>
      <c r="K14" s="669">
        <f>SUM('Somer Valley'!M7)</f>
        <v>354</v>
      </c>
      <c r="L14" s="669">
        <f>SUM('Somer Valley'!N7)</f>
        <v>241</v>
      </c>
      <c r="M14" s="946">
        <f>SUM('Somer Valley'!O7)</f>
        <v>120</v>
      </c>
      <c r="N14" s="671">
        <f>SUM('Somer Valley'!P7)</f>
        <v>71</v>
      </c>
      <c r="O14" s="671">
        <f>SUM('Somer Valley'!Q7)</f>
        <v>21</v>
      </c>
      <c r="P14" s="671">
        <f>SUM('Somer Valley'!R7)</f>
        <v>50</v>
      </c>
      <c r="Q14" s="671">
        <f>SUM('Somer Valley'!S7)</f>
        <v>70</v>
      </c>
      <c r="R14" s="672">
        <f>SUM('Somer Valley'!T7)</f>
        <v>70</v>
      </c>
      <c r="S14" s="673">
        <f>SUM('Somer Valley'!U7)</f>
        <v>20</v>
      </c>
      <c r="T14" s="672">
        <f>SUM('Somer Valley'!V7)</f>
        <v>20</v>
      </c>
      <c r="U14" s="670">
        <f>SUM('Somer Valley'!W7)</f>
        <v>20</v>
      </c>
      <c r="V14" s="658"/>
      <c r="W14" s="658"/>
      <c r="Y14" s="766"/>
    </row>
    <row r="15" spans="2:27" ht="11.25" customHeight="1" x14ac:dyDescent="0.2">
      <c r="B15" s="631"/>
      <c r="C15" s="333"/>
      <c r="D15" s="653"/>
      <c r="E15" s="674"/>
      <c r="F15" s="674"/>
      <c r="G15" s="675"/>
      <c r="H15" s="950"/>
      <c r="I15" s="676"/>
      <c r="J15" s="676"/>
      <c r="K15" s="676"/>
      <c r="L15" s="676"/>
      <c r="M15" s="944"/>
      <c r="N15" s="677"/>
      <c r="O15" s="677"/>
      <c r="P15" s="677"/>
      <c r="Q15" s="677"/>
      <c r="R15" s="655"/>
      <c r="S15" s="656"/>
      <c r="T15" s="655"/>
      <c r="U15" s="657"/>
      <c r="V15" s="658"/>
      <c r="W15" s="658"/>
      <c r="Y15" s="766"/>
    </row>
    <row r="16" spans="2:27" ht="15" customHeight="1" x14ac:dyDescent="0.2">
      <c r="B16" s="554" t="s">
        <v>161</v>
      </c>
      <c r="C16" s="652">
        <f>SUM('Rural Areas'!D4)</f>
        <v>1012.75</v>
      </c>
      <c r="D16" s="653">
        <f>SUM('Rural Areas'!E4)</f>
        <v>44</v>
      </c>
      <c r="E16" s="653">
        <f>SUM('Rural Areas'!F4)</f>
        <v>42</v>
      </c>
      <c r="F16" s="653">
        <f>SUM('Rural Areas'!G4)</f>
        <v>39</v>
      </c>
      <c r="G16" s="678">
        <f>SUM('Rural Areas'!H4)</f>
        <v>67</v>
      </c>
      <c r="H16" s="953">
        <f>SUM('Rural Areas'!I4)</f>
        <v>125</v>
      </c>
      <c r="I16" s="676">
        <f>SUM('Rural Areas'!J4)</f>
        <v>121</v>
      </c>
      <c r="J16" s="676">
        <f>SUM('Rural Areas'!K4)</f>
        <v>92</v>
      </c>
      <c r="K16" s="676">
        <f>SUM('Rural Areas'!L4)</f>
        <v>77</v>
      </c>
      <c r="L16" s="676">
        <f>SUM('Rural Areas'!M4)</f>
        <v>95</v>
      </c>
      <c r="M16" s="944">
        <f>SUM('Rural Areas'!N4)</f>
        <v>47</v>
      </c>
      <c r="N16" s="677">
        <f>SUM('Rural Areas'!O4)</f>
        <v>33</v>
      </c>
      <c r="O16" s="677">
        <f>SUM('Rural Areas'!P4)</f>
        <v>33</v>
      </c>
      <c r="P16" s="677">
        <f>SUM('Rural Areas'!Q4)</f>
        <v>33</v>
      </c>
      <c r="Q16" s="677">
        <f>SUM('Rural Areas'!R4)</f>
        <v>33</v>
      </c>
      <c r="R16" s="655">
        <f>SUM('Rural Areas'!S4)</f>
        <v>33</v>
      </c>
      <c r="S16" s="656">
        <f>SUM('Rural Areas'!T4)</f>
        <v>33</v>
      </c>
      <c r="T16" s="655">
        <f>SUM('Rural Areas'!U4)</f>
        <v>33</v>
      </c>
      <c r="U16" s="657">
        <f>SUM('Rural Areas'!V4)</f>
        <v>33</v>
      </c>
      <c r="V16" s="658"/>
      <c r="W16" s="658"/>
      <c r="Y16" s="766"/>
    </row>
    <row r="17" spans="2:27" s="666" customFormat="1" ht="15" customHeight="1" x14ac:dyDescent="0.2">
      <c r="B17" s="659" t="s">
        <v>162</v>
      </c>
      <c r="C17" s="660">
        <f>SUM('Rural Areas'!D5)</f>
        <v>179.25</v>
      </c>
      <c r="D17" s="661">
        <f>SUM('Rural Areas'!E5)</f>
        <v>20</v>
      </c>
      <c r="E17" s="661">
        <f>SUM('Rural Areas'!F5)</f>
        <v>0</v>
      </c>
      <c r="F17" s="661">
        <f>SUM('Rural Areas'!G5)</f>
        <v>0</v>
      </c>
      <c r="G17" s="679">
        <f>SUM('Rural Areas'!H5)</f>
        <v>15</v>
      </c>
      <c r="H17" s="951">
        <f>SUM('Rural Areas'!I5)</f>
        <v>46</v>
      </c>
      <c r="I17" s="680">
        <f>SUM('Rural Areas'!J5)</f>
        <v>35</v>
      </c>
      <c r="J17" s="680">
        <f>SUM('Rural Areas'!K5)</f>
        <v>28</v>
      </c>
      <c r="K17" s="680">
        <f>SUM('Rural Areas'!L5)</f>
        <v>16</v>
      </c>
      <c r="L17" s="680">
        <f>SUM('Rural Areas'!M5)</f>
        <v>19</v>
      </c>
      <c r="M17" s="945">
        <f>SUM('Rural Areas'!N5)</f>
        <v>0</v>
      </c>
      <c r="N17" s="681">
        <f>SUM('Rural Areas'!O5)</f>
        <v>0</v>
      </c>
      <c r="O17" s="681">
        <f>SUM('Rural Areas'!P5)</f>
        <v>0</v>
      </c>
      <c r="P17" s="681">
        <f>SUM('Rural Areas'!Q5)</f>
        <v>0</v>
      </c>
      <c r="Q17" s="681">
        <f>SUM('Rural Areas'!R5)</f>
        <v>0</v>
      </c>
      <c r="R17" s="663">
        <f>SUM('Rural Areas'!S5)</f>
        <v>0</v>
      </c>
      <c r="S17" s="664">
        <f>SUM('Rural Areas'!T5)</f>
        <v>0</v>
      </c>
      <c r="T17" s="663">
        <f>SUM('Rural Areas'!U5)</f>
        <v>0</v>
      </c>
      <c r="U17" s="665">
        <f>SUM('Rural Areas'!V5)</f>
        <v>0</v>
      </c>
      <c r="V17" s="658"/>
      <c r="W17" s="658"/>
      <c r="Y17" s="766"/>
    </row>
    <row r="18" spans="2:27" ht="15" customHeight="1" x14ac:dyDescent="0.2">
      <c r="B18" s="631" t="s">
        <v>2</v>
      </c>
      <c r="C18" s="333">
        <f>SUM('Rural Areas'!D6)</f>
        <v>1192</v>
      </c>
      <c r="D18" s="667">
        <f>SUM(D16:D17)</f>
        <v>64</v>
      </c>
      <c r="E18" s="667">
        <f t="shared" ref="E18:U18" si="0">SUM(E16:E17)</f>
        <v>42</v>
      </c>
      <c r="F18" s="667">
        <f t="shared" si="0"/>
        <v>39</v>
      </c>
      <c r="G18" s="668">
        <f t="shared" si="0"/>
        <v>82</v>
      </c>
      <c r="H18" s="954">
        <f t="shared" si="0"/>
        <v>171</v>
      </c>
      <c r="I18" s="669">
        <f t="shared" si="0"/>
        <v>156</v>
      </c>
      <c r="J18" s="669">
        <f t="shared" si="0"/>
        <v>120</v>
      </c>
      <c r="K18" s="669">
        <f t="shared" si="0"/>
        <v>93</v>
      </c>
      <c r="L18" s="669">
        <f t="shared" si="0"/>
        <v>114</v>
      </c>
      <c r="M18" s="946">
        <f t="shared" si="0"/>
        <v>47</v>
      </c>
      <c r="N18" s="671">
        <f t="shared" si="0"/>
        <v>33</v>
      </c>
      <c r="O18" s="671">
        <f t="shared" si="0"/>
        <v>33</v>
      </c>
      <c r="P18" s="671">
        <f t="shared" si="0"/>
        <v>33</v>
      </c>
      <c r="Q18" s="671">
        <f t="shared" si="0"/>
        <v>33</v>
      </c>
      <c r="R18" s="672">
        <f t="shared" si="0"/>
        <v>33</v>
      </c>
      <c r="S18" s="673">
        <f t="shared" si="0"/>
        <v>33</v>
      </c>
      <c r="T18" s="672">
        <f t="shared" si="0"/>
        <v>33</v>
      </c>
      <c r="U18" s="670">
        <f t="shared" si="0"/>
        <v>33</v>
      </c>
      <c r="V18" s="658"/>
      <c r="W18" s="658"/>
      <c r="Y18" s="766"/>
    </row>
    <row r="19" spans="2:27" ht="11.25" customHeight="1" x14ac:dyDescent="0.2">
      <c r="B19" s="631"/>
      <c r="C19" s="333"/>
      <c r="D19" s="667"/>
      <c r="E19" s="674"/>
      <c r="F19" s="674"/>
      <c r="G19" s="675"/>
      <c r="H19" s="950"/>
      <c r="I19" s="676"/>
      <c r="J19" s="676"/>
      <c r="K19" s="676"/>
      <c r="L19" s="676"/>
      <c r="M19" s="944"/>
      <c r="N19" s="677"/>
      <c r="O19" s="677"/>
      <c r="P19" s="677"/>
      <c r="Q19" s="677"/>
      <c r="R19" s="655"/>
      <c r="S19" s="656"/>
      <c r="T19" s="655"/>
      <c r="U19" s="657"/>
      <c r="V19" s="658"/>
      <c r="W19" s="658"/>
      <c r="Y19" s="766"/>
    </row>
    <row r="20" spans="2:27" ht="15" customHeight="1" x14ac:dyDescent="0.2">
      <c r="B20" s="554" t="s">
        <v>187</v>
      </c>
      <c r="C20" s="652">
        <f>SUM('Whitchurch GB'!D4)</f>
        <v>170.4</v>
      </c>
      <c r="D20" s="653">
        <f>SUM('Whitchurch GB'!E4)</f>
        <v>0</v>
      </c>
      <c r="E20" s="653">
        <f>SUM('Whitchurch GB'!F4)</f>
        <v>0</v>
      </c>
      <c r="F20" s="653">
        <f>SUM('Whitchurch GB'!G4)</f>
        <v>0</v>
      </c>
      <c r="G20" s="678">
        <f>SUM('Whitchurch GB'!H4)</f>
        <v>0</v>
      </c>
      <c r="H20" s="953">
        <f>SUM('Whitchurch GB'!I4)</f>
        <v>0</v>
      </c>
      <c r="I20" s="676">
        <f>SUM('Whitchurch GB'!J4)</f>
        <v>0</v>
      </c>
      <c r="J20" s="676">
        <f>SUM('Whitchurch GB'!K4)</f>
        <v>14</v>
      </c>
      <c r="K20" s="676">
        <f>SUM('Whitchurch GB'!L4)</f>
        <v>60</v>
      </c>
      <c r="L20" s="676">
        <f>SUM('Whitchurch GB'!M4)</f>
        <v>60</v>
      </c>
      <c r="M20" s="944">
        <f>SUM('Whitchurch GB'!N4)</f>
        <v>0</v>
      </c>
      <c r="N20" s="677">
        <f>SUM('Whitchurch GB'!O4)</f>
        <v>0</v>
      </c>
      <c r="O20" s="677">
        <f>SUM('Whitchurch GB'!P4)</f>
        <v>18</v>
      </c>
      <c r="P20" s="677">
        <f>SUM('Whitchurch GB'!Q4)</f>
        <v>18</v>
      </c>
      <c r="Q20" s="677">
        <f>SUM('Whitchurch GB'!R4)</f>
        <v>0</v>
      </c>
      <c r="R20" s="655">
        <f>SUM('Whitchurch GB'!S4)</f>
        <v>0</v>
      </c>
      <c r="S20" s="656">
        <f>SUM('Whitchurch GB'!T4)</f>
        <v>0</v>
      </c>
      <c r="T20" s="655">
        <f>SUM('Whitchurch GB'!U4)</f>
        <v>0</v>
      </c>
      <c r="U20" s="657">
        <f>SUM('Whitchurch GB'!V4)</f>
        <v>0</v>
      </c>
      <c r="V20" s="658"/>
      <c r="W20" s="658"/>
      <c r="Y20" s="766"/>
    </row>
    <row r="21" spans="2:27" ht="15" customHeight="1" x14ac:dyDescent="0.2">
      <c r="B21" s="659" t="s">
        <v>188</v>
      </c>
      <c r="C21" s="660">
        <f>SUM('Whitchurch GB'!D5)</f>
        <v>113.6</v>
      </c>
      <c r="D21" s="661">
        <f>SUM('Whitchurch GB'!E5)</f>
        <v>0</v>
      </c>
      <c r="E21" s="661">
        <f>SUM('Whitchurch GB'!F5)</f>
        <v>0</v>
      </c>
      <c r="F21" s="661">
        <f>SUM('Whitchurch GB'!G5)</f>
        <v>0</v>
      </c>
      <c r="G21" s="679">
        <f>SUM('Whitchurch GB'!H5)</f>
        <v>0</v>
      </c>
      <c r="H21" s="951">
        <f>SUM('Whitchurch GB'!I5)</f>
        <v>0</v>
      </c>
      <c r="I21" s="680">
        <f>SUM('Whitchurch GB'!J5)</f>
        <v>0</v>
      </c>
      <c r="J21" s="680">
        <f>SUM('Whitchurch GB'!K5)</f>
        <v>10</v>
      </c>
      <c r="K21" s="680">
        <f>SUM('Whitchurch GB'!L5)</f>
        <v>40</v>
      </c>
      <c r="L21" s="680">
        <f>SUM('Whitchurch GB'!M5)</f>
        <v>40</v>
      </c>
      <c r="M21" s="945">
        <f>SUM('Whitchurch GB'!N5)</f>
        <v>0</v>
      </c>
      <c r="N21" s="677">
        <f>SUM('Whitchurch GB'!O5)</f>
        <v>0</v>
      </c>
      <c r="O21" s="677">
        <f>SUM('Whitchurch GB'!P5)</f>
        <v>12</v>
      </c>
      <c r="P21" s="677">
        <f>SUM('Whitchurch GB'!Q5)</f>
        <v>12</v>
      </c>
      <c r="Q21" s="677">
        <f>SUM('Whitchurch GB'!R5)</f>
        <v>0</v>
      </c>
      <c r="R21" s="655">
        <f>SUM('Whitchurch GB'!S5)</f>
        <v>0</v>
      </c>
      <c r="S21" s="656">
        <f>SUM('Whitchurch GB'!T5)</f>
        <v>0</v>
      </c>
      <c r="T21" s="655">
        <f>SUM('Whitchurch GB'!U5)</f>
        <v>0</v>
      </c>
      <c r="U21" s="657">
        <f>SUM('Whitchurch GB'!V5)</f>
        <v>0</v>
      </c>
      <c r="V21" s="658"/>
      <c r="W21" s="658"/>
      <c r="Y21" s="766"/>
    </row>
    <row r="22" spans="2:27" ht="15" customHeight="1" x14ac:dyDescent="0.2">
      <c r="B22" s="682" t="s">
        <v>189</v>
      </c>
      <c r="C22" s="333">
        <f>SUM('Whitchurch GB'!D6)</f>
        <v>284</v>
      </c>
      <c r="D22" s="667">
        <f>SUM('Whitchurch GB'!E6)</f>
        <v>0</v>
      </c>
      <c r="E22" s="667">
        <f>SUM('Whitchurch GB'!F6)</f>
        <v>0</v>
      </c>
      <c r="F22" s="667">
        <f>SUM('Whitchurch GB'!G6)</f>
        <v>0</v>
      </c>
      <c r="G22" s="668">
        <f>SUM('Whitchurch GB'!H6)</f>
        <v>0</v>
      </c>
      <c r="H22" s="955">
        <f>SUM('Whitchurch GB'!I6)</f>
        <v>0</v>
      </c>
      <c r="I22" s="669">
        <f>SUM('Whitchurch GB'!J6)</f>
        <v>0</v>
      </c>
      <c r="J22" s="669">
        <f>SUM('Whitchurch GB'!K6)</f>
        <v>24</v>
      </c>
      <c r="K22" s="669">
        <f>SUM('Whitchurch GB'!L6)</f>
        <v>100</v>
      </c>
      <c r="L22" s="669">
        <f>SUM('Whitchurch GB'!M6)</f>
        <v>100</v>
      </c>
      <c r="M22" s="942">
        <f>SUM('Whitchurch GB'!N6)</f>
        <v>0</v>
      </c>
      <c r="N22" s="677">
        <f>SUM('Whitchurch GB'!O6)</f>
        <v>0</v>
      </c>
      <c r="O22" s="671">
        <f>SUM('Whitchurch GB'!P6)</f>
        <v>30</v>
      </c>
      <c r="P22" s="677">
        <f>SUM('Whitchurch GB'!Q6)</f>
        <v>30</v>
      </c>
      <c r="Q22" s="677">
        <f>SUM('Whitchurch GB'!R6)</f>
        <v>0</v>
      </c>
      <c r="R22" s="655">
        <f>SUM('Whitchurch GB'!S6)</f>
        <v>0</v>
      </c>
      <c r="S22" s="656">
        <f>SUM('Whitchurch GB'!T6)</f>
        <v>0</v>
      </c>
      <c r="T22" s="655">
        <f>SUM('Whitchurch GB'!U6)</f>
        <v>0</v>
      </c>
      <c r="U22" s="657">
        <f>SUM('Whitchurch GB'!V6)</f>
        <v>0</v>
      </c>
      <c r="V22" s="658"/>
      <c r="W22" s="658"/>
      <c r="Y22" s="766"/>
    </row>
    <row r="23" spans="2:27" ht="15" customHeight="1" x14ac:dyDescent="0.2">
      <c r="B23" s="631"/>
      <c r="C23" s="333"/>
      <c r="D23" s="653"/>
      <c r="E23" s="674"/>
      <c r="F23" s="674"/>
      <c r="G23" s="675"/>
      <c r="H23" s="952"/>
      <c r="I23" s="676"/>
      <c r="J23" s="676"/>
      <c r="K23" s="676"/>
      <c r="L23" s="676"/>
      <c r="M23" s="947"/>
      <c r="N23" s="677"/>
      <c r="O23" s="677"/>
      <c r="P23" s="677"/>
      <c r="Q23" s="677"/>
      <c r="R23" s="655"/>
      <c r="S23" s="656"/>
      <c r="T23" s="655"/>
      <c r="U23" s="657"/>
      <c r="V23" s="658"/>
      <c r="W23" s="658"/>
      <c r="Y23" s="766"/>
    </row>
    <row r="24" spans="2:27" ht="15" customHeight="1" x14ac:dyDescent="0.2">
      <c r="B24" s="683" t="s">
        <v>124</v>
      </c>
      <c r="C24" s="684">
        <f>SUM(C4+C8+C12+C16+C20)</f>
        <v>9486.15</v>
      </c>
      <c r="D24" s="685">
        <f>SUM(D4+D8+D12+D16+D20)</f>
        <v>219</v>
      </c>
      <c r="E24" s="685">
        <f t="shared" ref="E24:K24" si="1">SUM(E4+E8+E12+E16+E20)</f>
        <v>413</v>
      </c>
      <c r="F24" s="685">
        <f t="shared" si="1"/>
        <v>417</v>
      </c>
      <c r="G24" s="685">
        <f t="shared" si="1"/>
        <v>427</v>
      </c>
      <c r="H24" s="956">
        <f t="shared" si="1"/>
        <v>631</v>
      </c>
      <c r="I24" s="686">
        <f t="shared" si="1"/>
        <v>733</v>
      </c>
      <c r="J24" s="686">
        <f t="shared" si="1"/>
        <v>948</v>
      </c>
      <c r="K24" s="686">
        <f t="shared" si="1"/>
        <v>944</v>
      </c>
      <c r="L24" s="686">
        <f t="shared" ref="L24:U24" si="2">SUM(L4+L8+L12+L16+L20)</f>
        <v>1077</v>
      </c>
      <c r="M24" s="941">
        <f t="shared" si="2"/>
        <v>608</v>
      </c>
      <c r="N24" s="688">
        <f t="shared" si="2"/>
        <v>576</v>
      </c>
      <c r="O24" s="688">
        <f t="shared" si="2"/>
        <v>546</v>
      </c>
      <c r="P24" s="688">
        <f t="shared" si="2"/>
        <v>479</v>
      </c>
      <c r="Q24" s="688">
        <f t="shared" si="2"/>
        <v>386</v>
      </c>
      <c r="R24" s="688">
        <f t="shared" si="2"/>
        <v>320</v>
      </c>
      <c r="S24" s="689">
        <f t="shared" si="2"/>
        <v>213</v>
      </c>
      <c r="T24" s="688">
        <f t="shared" si="2"/>
        <v>283</v>
      </c>
      <c r="U24" s="687">
        <f t="shared" si="2"/>
        <v>266</v>
      </c>
      <c r="V24" s="658"/>
      <c r="W24" s="658"/>
      <c r="X24" s="765"/>
      <c r="Y24" s="766"/>
    </row>
    <row r="25" spans="2:27" ht="15" customHeight="1" x14ac:dyDescent="0.2">
      <c r="B25" s="690" t="s">
        <v>173</v>
      </c>
      <c r="C25" s="691"/>
      <c r="D25" s="653">
        <f>SUM(D24)</f>
        <v>219</v>
      </c>
      <c r="E25" s="653">
        <f>SUM(E24+D25)</f>
        <v>632</v>
      </c>
      <c r="F25" s="653">
        <f t="shared" ref="F25:U25" si="3">SUM(F24+E25)</f>
        <v>1049</v>
      </c>
      <c r="G25" s="653">
        <f t="shared" si="3"/>
        <v>1476</v>
      </c>
      <c r="H25" s="953">
        <f t="shared" si="3"/>
        <v>2107</v>
      </c>
      <c r="I25" s="654">
        <f t="shared" si="3"/>
        <v>2840</v>
      </c>
      <c r="J25" s="654">
        <f t="shared" si="3"/>
        <v>3788</v>
      </c>
      <c r="K25" s="654">
        <f t="shared" si="3"/>
        <v>4732</v>
      </c>
      <c r="L25" s="654">
        <f t="shared" si="3"/>
        <v>5809</v>
      </c>
      <c r="M25" s="944">
        <f t="shared" si="3"/>
        <v>6417</v>
      </c>
      <c r="N25" s="655">
        <f t="shared" si="3"/>
        <v>6993</v>
      </c>
      <c r="O25" s="655">
        <f t="shared" si="3"/>
        <v>7539</v>
      </c>
      <c r="P25" s="655">
        <f t="shared" si="3"/>
        <v>8018</v>
      </c>
      <c r="Q25" s="655">
        <f t="shared" si="3"/>
        <v>8404</v>
      </c>
      <c r="R25" s="655">
        <f t="shared" si="3"/>
        <v>8724</v>
      </c>
      <c r="S25" s="692">
        <f t="shared" si="3"/>
        <v>8937</v>
      </c>
      <c r="T25" s="655">
        <f t="shared" si="3"/>
        <v>9220</v>
      </c>
      <c r="U25" s="657">
        <f t="shared" si="3"/>
        <v>9486</v>
      </c>
      <c r="V25" s="658"/>
      <c r="W25" s="658"/>
      <c r="X25" s="658"/>
      <c r="Y25" s="766"/>
    </row>
    <row r="26" spans="2:27" ht="9.75" customHeight="1" x14ac:dyDescent="0.2">
      <c r="B26" s="690"/>
      <c r="C26" s="691"/>
      <c r="D26" s="653"/>
      <c r="E26" s="653"/>
      <c r="F26" s="653"/>
      <c r="G26" s="674"/>
      <c r="H26" s="950"/>
      <c r="I26" s="654"/>
      <c r="J26" s="654"/>
      <c r="K26" s="654"/>
      <c r="L26" s="654"/>
      <c r="M26" s="944"/>
      <c r="N26" s="655"/>
      <c r="O26" s="655"/>
      <c r="P26" s="655"/>
      <c r="Q26" s="655"/>
      <c r="R26" s="655"/>
      <c r="S26" s="692"/>
      <c r="T26" s="655"/>
      <c r="U26" s="657"/>
      <c r="V26" s="658"/>
      <c r="W26" s="658"/>
      <c r="Y26" s="766"/>
    </row>
    <row r="27" spans="2:27" s="666" customFormat="1" ht="15" customHeight="1" x14ac:dyDescent="0.2">
      <c r="B27" s="659" t="s">
        <v>125</v>
      </c>
      <c r="C27" s="693">
        <f>SUM(C5+C9+C13+C17+C21)</f>
        <v>3204.85</v>
      </c>
      <c r="D27" s="653">
        <f>SUM(D5+D9+D13+D17+D21)</f>
        <v>244</v>
      </c>
      <c r="E27" s="653">
        <f t="shared" ref="E27:U27" si="4">SUM(E5+E9+E13+E17+E21)</f>
        <v>137</v>
      </c>
      <c r="F27" s="653">
        <f t="shared" si="4"/>
        <v>120</v>
      </c>
      <c r="G27" s="653">
        <f t="shared" si="4"/>
        <v>185</v>
      </c>
      <c r="H27" s="953">
        <f t="shared" si="4"/>
        <v>178</v>
      </c>
      <c r="I27" s="662">
        <f>SUM(I5+I9+I13+I17+I21)</f>
        <v>219</v>
      </c>
      <c r="J27" s="662">
        <f t="shared" si="4"/>
        <v>269</v>
      </c>
      <c r="K27" s="662">
        <f t="shared" si="4"/>
        <v>344</v>
      </c>
      <c r="L27" s="662">
        <f t="shared" si="4"/>
        <v>400</v>
      </c>
      <c r="M27" s="945">
        <f t="shared" si="4"/>
        <v>184</v>
      </c>
      <c r="N27" s="663">
        <f t="shared" si="4"/>
        <v>190</v>
      </c>
      <c r="O27" s="663">
        <f t="shared" si="4"/>
        <v>210</v>
      </c>
      <c r="P27" s="663">
        <f t="shared" si="4"/>
        <v>148</v>
      </c>
      <c r="Q27" s="663">
        <f t="shared" si="4"/>
        <v>108</v>
      </c>
      <c r="R27" s="663">
        <f t="shared" si="4"/>
        <v>73</v>
      </c>
      <c r="S27" s="664">
        <f t="shared" si="4"/>
        <v>54</v>
      </c>
      <c r="T27" s="663">
        <f t="shared" si="4"/>
        <v>75</v>
      </c>
      <c r="U27" s="665">
        <f t="shared" si="4"/>
        <v>67</v>
      </c>
      <c r="V27" s="658"/>
      <c r="W27" s="658"/>
      <c r="X27" s="863"/>
      <c r="Y27" s="766"/>
    </row>
    <row r="28" spans="2:27" s="666" customFormat="1" ht="15" customHeight="1" x14ac:dyDescent="0.2">
      <c r="B28" s="694" t="s">
        <v>174</v>
      </c>
      <c r="C28" s="695"/>
      <c r="D28" s="653">
        <f>SUM(D27)</f>
        <v>244</v>
      </c>
      <c r="E28" s="653">
        <f>SUM(D28+E27)</f>
        <v>381</v>
      </c>
      <c r="F28" s="653">
        <f t="shared" ref="F28:U28" si="5">SUM(E28+F27)</f>
        <v>501</v>
      </c>
      <c r="G28" s="653">
        <f t="shared" si="5"/>
        <v>686</v>
      </c>
      <c r="H28" s="953">
        <f t="shared" si="5"/>
        <v>864</v>
      </c>
      <c r="I28" s="662">
        <f t="shared" si="5"/>
        <v>1083</v>
      </c>
      <c r="J28" s="662">
        <f t="shared" si="5"/>
        <v>1352</v>
      </c>
      <c r="K28" s="662">
        <f t="shared" si="5"/>
        <v>1696</v>
      </c>
      <c r="L28" s="662">
        <f t="shared" si="5"/>
        <v>2096</v>
      </c>
      <c r="M28" s="945">
        <f t="shared" si="5"/>
        <v>2280</v>
      </c>
      <c r="N28" s="663">
        <f t="shared" si="5"/>
        <v>2470</v>
      </c>
      <c r="O28" s="663">
        <f t="shared" si="5"/>
        <v>2680</v>
      </c>
      <c r="P28" s="663">
        <f t="shared" si="5"/>
        <v>2828</v>
      </c>
      <c r="Q28" s="663">
        <f t="shared" si="5"/>
        <v>2936</v>
      </c>
      <c r="R28" s="663">
        <f t="shared" si="5"/>
        <v>3009</v>
      </c>
      <c r="S28" s="696">
        <f t="shared" si="5"/>
        <v>3063</v>
      </c>
      <c r="T28" s="663">
        <f t="shared" si="5"/>
        <v>3138</v>
      </c>
      <c r="U28" s="665">
        <f t="shared" si="5"/>
        <v>3205</v>
      </c>
      <c r="V28" s="658"/>
      <c r="W28" s="658"/>
      <c r="Y28" s="766"/>
    </row>
    <row r="29" spans="2:27" s="666" customFormat="1" ht="9.75" customHeight="1" x14ac:dyDescent="0.2">
      <c r="B29" s="694"/>
      <c r="C29" s="695"/>
      <c r="D29" s="661"/>
      <c r="E29" s="661"/>
      <c r="F29" s="661"/>
      <c r="G29" s="661"/>
      <c r="H29" s="951"/>
      <c r="I29" s="662"/>
      <c r="J29" s="662"/>
      <c r="K29" s="662"/>
      <c r="L29" s="662"/>
      <c r="M29" s="945"/>
      <c r="N29" s="663"/>
      <c r="O29" s="663"/>
      <c r="P29" s="663"/>
      <c r="Q29" s="663"/>
      <c r="R29" s="663"/>
      <c r="S29" s="696"/>
      <c r="T29" s="663"/>
      <c r="U29" s="665"/>
      <c r="V29" s="658"/>
      <c r="W29" s="658"/>
      <c r="Y29" s="766"/>
    </row>
    <row r="30" spans="2:27" s="71" customFormat="1" ht="15" customHeight="1" x14ac:dyDescent="0.2">
      <c r="B30" s="631" t="s">
        <v>96</v>
      </c>
      <c r="C30" s="1004">
        <f>SUM(C27+C24)</f>
        <v>12691</v>
      </c>
      <c r="D30" s="667">
        <f>SUM(D27+D24)</f>
        <v>463</v>
      </c>
      <c r="E30" s="667">
        <f>SUM(E24+E27)</f>
        <v>550</v>
      </c>
      <c r="F30" s="667">
        <f>SUM(F24+F27)</f>
        <v>537</v>
      </c>
      <c r="G30" s="667">
        <f t="shared" ref="G30:U30" si="6">SUM(G24+G27)</f>
        <v>612</v>
      </c>
      <c r="H30" s="955">
        <f>SUM(H24+H27)</f>
        <v>809</v>
      </c>
      <c r="I30" s="697">
        <f>SUM(I24+I27)</f>
        <v>952</v>
      </c>
      <c r="J30" s="697">
        <f t="shared" si="6"/>
        <v>1217</v>
      </c>
      <c r="K30" s="697">
        <f t="shared" si="6"/>
        <v>1288</v>
      </c>
      <c r="L30" s="697">
        <f t="shared" si="6"/>
        <v>1477</v>
      </c>
      <c r="M30" s="942">
        <f t="shared" si="6"/>
        <v>792</v>
      </c>
      <c r="N30" s="672">
        <f t="shared" si="6"/>
        <v>766</v>
      </c>
      <c r="O30" s="672">
        <f t="shared" si="6"/>
        <v>756</v>
      </c>
      <c r="P30" s="672">
        <f t="shared" si="6"/>
        <v>627</v>
      </c>
      <c r="Q30" s="672">
        <f t="shared" si="6"/>
        <v>494</v>
      </c>
      <c r="R30" s="672">
        <f t="shared" si="6"/>
        <v>393</v>
      </c>
      <c r="S30" s="673">
        <f t="shared" si="6"/>
        <v>267</v>
      </c>
      <c r="T30" s="672">
        <f t="shared" si="6"/>
        <v>358</v>
      </c>
      <c r="U30" s="670">
        <f t="shared" si="6"/>
        <v>333</v>
      </c>
      <c r="V30" s="658"/>
      <c r="W30" s="658"/>
      <c r="Y30" s="766"/>
      <c r="AA30" s="858"/>
    </row>
    <row r="31" spans="2:27" ht="15" customHeight="1" x14ac:dyDescent="0.2">
      <c r="B31" s="698" t="s">
        <v>23</v>
      </c>
      <c r="C31" s="699"/>
      <c r="D31" s="700">
        <f>SUM(D30)</f>
        <v>463</v>
      </c>
      <c r="E31" s="700">
        <f>SUM(D31+E30)</f>
        <v>1013</v>
      </c>
      <c r="F31" s="700">
        <f t="shared" ref="F31:U31" si="7">SUM(E31+F30)</f>
        <v>1550</v>
      </c>
      <c r="G31" s="700">
        <f t="shared" si="7"/>
        <v>2162</v>
      </c>
      <c r="H31" s="700">
        <f t="shared" si="7"/>
        <v>2971</v>
      </c>
      <c r="I31" s="701">
        <f t="shared" si="7"/>
        <v>3923</v>
      </c>
      <c r="J31" s="702">
        <f t="shared" si="7"/>
        <v>5140</v>
      </c>
      <c r="K31" s="702">
        <f t="shared" si="7"/>
        <v>6428</v>
      </c>
      <c r="L31" s="702">
        <f t="shared" si="7"/>
        <v>7905</v>
      </c>
      <c r="M31" s="948">
        <f t="shared" si="7"/>
        <v>8697</v>
      </c>
      <c r="N31" s="703">
        <f t="shared" si="7"/>
        <v>9463</v>
      </c>
      <c r="O31" s="703">
        <f t="shared" si="7"/>
        <v>10219</v>
      </c>
      <c r="P31" s="703">
        <f t="shared" si="7"/>
        <v>10846</v>
      </c>
      <c r="Q31" s="703">
        <f t="shared" si="7"/>
        <v>11340</v>
      </c>
      <c r="R31" s="703">
        <f t="shared" si="7"/>
        <v>11733</v>
      </c>
      <c r="S31" s="704">
        <f t="shared" si="7"/>
        <v>12000</v>
      </c>
      <c r="T31" s="705">
        <f t="shared" si="7"/>
        <v>12358</v>
      </c>
      <c r="U31" s="706">
        <f t="shared" si="7"/>
        <v>12691</v>
      </c>
      <c r="V31" s="658"/>
      <c r="W31" s="658"/>
      <c r="X31" s="658"/>
    </row>
    <row r="32" spans="2:27" s="92" customFormat="1" ht="19.5" customHeight="1" x14ac:dyDescent="0.2">
      <c r="B32" s="707" t="s">
        <v>279</v>
      </c>
      <c r="C32" s="708"/>
      <c r="D32" s="709"/>
      <c r="E32" s="709"/>
      <c r="F32" s="709"/>
      <c r="G32" s="709"/>
      <c r="H32" s="949"/>
      <c r="I32" s="959"/>
      <c r="J32" s="957"/>
      <c r="K32" s="957">
        <f>SUM(I30:M30)</f>
        <v>5726</v>
      </c>
      <c r="L32" s="957"/>
      <c r="M32" s="958"/>
      <c r="N32" s="711"/>
      <c r="O32" s="710"/>
      <c r="P32" s="710"/>
      <c r="Q32" s="710"/>
      <c r="R32" s="712"/>
      <c r="S32" s="713"/>
      <c r="T32" s="713"/>
      <c r="U32" s="714"/>
    </row>
    <row r="33" spans="2:33" s="585" customFormat="1" ht="15.95" customHeight="1" x14ac:dyDescent="0.2">
      <c r="B33" s="715"/>
      <c r="C33" s="716"/>
      <c r="D33" s="717"/>
      <c r="E33" s="717"/>
      <c r="F33" s="717"/>
      <c r="G33" s="718"/>
      <c r="H33" s="718"/>
      <c r="I33" s="718"/>
      <c r="J33" s="718"/>
      <c r="K33" s="718"/>
      <c r="L33" s="717"/>
      <c r="M33" s="717"/>
      <c r="N33" s="717"/>
      <c r="O33" s="717"/>
      <c r="P33" s="717"/>
      <c r="Q33" s="717"/>
      <c r="R33" s="717"/>
      <c r="S33" s="578"/>
      <c r="T33" s="578"/>
      <c r="U33" s="578"/>
      <c r="AG33" s="583"/>
    </row>
    <row r="34" spans="2:33" ht="15" customHeight="1" x14ac:dyDescent="0.2">
      <c r="B34" s="651"/>
      <c r="C34" s="719" t="s">
        <v>280</v>
      </c>
      <c r="D34" s="720" t="s">
        <v>8</v>
      </c>
      <c r="E34" s="720" t="s">
        <v>9</v>
      </c>
      <c r="F34" s="720" t="s">
        <v>10</v>
      </c>
      <c r="G34" s="720" t="s">
        <v>11</v>
      </c>
      <c r="H34" s="960" t="s">
        <v>12</v>
      </c>
      <c r="I34" s="721" t="s">
        <v>13</v>
      </c>
      <c r="J34" s="721" t="s">
        <v>14</v>
      </c>
      <c r="K34" s="721" t="s">
        <v>15</v>
      </c>
      <c r="L34" s="721" t="s">
        <v>16</v>
      </c>
      <c r="M34" s="940" t="s">
        <v>17</v>
      </c>
      <c r="N34" s="723" t="s">
        <v>18</v>
      </c>
      <c r="O34" s="723" t="s">
        <v>19</v>
      </c>
      <c r="P34" s="723" t="s">
        <v>20</v>
      </c>
      <c r="Q34" s="723" t="s">
        <v>21</v>
      </c>
      <c r="R34" s="723" t="s">
        <v>22</v>
      </c>
      <c r="S34" s="724" t="s">
        <v>112</v>
      </c>
      <c r="T34" s="723" t="s">
        <v>113</v>
      </c>
      <c r="U34" s="722" t="s">
        <v>114</v>
      </c>
    </row>
    <row r="35" spans="2:33" ht="15" customHeight="1" x14ac:dyDescent="0.2">
      <c r="B35" s="81" t="s">
        <v>371</v>
      </c>
      <c r="C35" s="725">
        <v>13000</v>
      </c>
      <c r="D35" s="685">
        <v>722</v>
      </c>
      <c r="E35" s="685">
        <v>722</v>
      </c>
      <c r="F35" s="685">
        <v>722</v>
      </c>
      <c r="G35" s="685">
        <v>722</v>
      </c>
      <c r="H35" s="685">
        <v>722</v>
      </c>
      <c r="I35" s="726">
        <v>722</v>
      </c>
      <c r="J35" s="686">
        <v>722</v>
      </c>
      <c r="K35" s="686">
        <v>722</v>
      </c>
      <c r="L35" s="686">
        <v>722</v>
      </c>
      <c r="M35" s="941">
        <v>722</v>
      </c>
      <c r="N35" s="716">
        <v>722</v>
      </c>
      <c r="O35" s="716">
        <v>722</v>
      </c>
      <c r="P35" s="716">
        <v>722</v>
      </c>
      <c r="Q35" s="716">
        <v>722</v>
      </c>
      <c r="R35" s="727">
        <v>722</v>
      </c>
      <c r="S35" s="716">
        <v>722</v>
      </c>
      <c r="T35" s="716">
        <v>722</v>
      </c>
      <c r="U35" s="727">
        <v>722</v>
      </c>
      <c r="V35" s="728"/>
      <c r="W35" s="729"/>
      <c r="X35" s="729"/>
      <c r="Y35" s="729"/>
      <c r="Z35" s="729"/>
      <c r="AA35" s="729"/>
      <c r="AD35" s="658"/>
      <c r="AE35" s="658"/>
    </row>
    <row r="36" spans="2:33" ht="15" customHeight="1" x14ac:dyDescent="0.2">
      <c r="B36" s="24" t="s">
        <v>314</v>
      </c>
      <c r="C36" s="333"/>
      <c r="D36" s="667">
        <f>SUM(D35)</f>
        <v>722</v>
      </c>
      <c r="E36" s="667">
        <f>SUM(D36+E35)</f>
        <v>1444</v>
      </c>
      <c r="F36" s="667">
        <f t="shared" ref="F36:U36" si="8">SUM(E36+F35)</f>
        <v>2166</v>
      </c>
      <c r="G36" s="667">
        <f t="shared" si="8"/>
        <v>2888</v>
      </c>
      <c r="H36" s="667">
        <f t="shared" si="8"/>
        <v>3610</v>
      </c>
      <c r="I36" s="730">
        <f t="shared" si="8"/>
        <v>4332</v>
      </c>
      <c r="J36" s="697">
        <f t="shared" si="8"/>
        <v>5054</v>
      </c>
      <c r="K36" s="697">
        <f t="shared" si="8"/>
        <v>5776</v>
      </c>
      <c r="L36" s="697">
        <f t="shared" si="8"/>
        <v>6498</v>
      </c>
      <c r="M36" s="942">
        <f t="shared" si="8"/>
        <v>7220</v>
      </c>
      <c r="N36" s="732">
        <f t="shared" si="8"/>
        <v>7942</v>
      </c>
      <c r="O36" s="732">
        <f t="shared" si="8"/>
        <v>8664</v>
      </c>
      <c r="P36" s="732">
        <f t="shared" si="8"/>
        <v>9386</v>
      </c>
      <c r="Q36" s="732">
        <f t="shared" si="8"/>
        <v>10108</v>
      </c>
      <c r="R36" s="731">
        <f t="shared" si="8"/>
        <v>10830</v>
      </c>
      <c r="S36" s="732">
        <f t="shared" si="8"/>
        <v>11552</v>
      </c>
      <c r="T36" s="732">
        <f t="shared" si="8"/>
        <v>12274</v>
      </c>
      <c r="U36" s="731">
        <f t="shared" si="8"/>
        <v>12996</v>
      </c>
      <c r="AD36" s="658"/>
      <c r="AE36" s="658"/>
    </row>
    <row r="37" spans="2:33" ht="15" customHeight="1" x14ac:dyDescent="0.2">
      <c r="B37" s="174" t="s">
        <v>548</v>
      </c>
      <c r="C37" s="699"/>
      <c r="D37" s="733">
        <f>SUM(D31-D36)</f>
        <v>-259</v>
      </c>
      <c r="E37" s="733">
        <f t="shared" ref="E37:L37" si="9">SUM(E31-E36)</f>
        <v>-431</v>
      </c>
      <c r="F37" s="733">
        <f t="shared" si="9"/>
        <v>-616</v>
      </c>
      <c r="G37" s="733">
        <f t="shared" si="9"/>
        <v>-726</v>
      </c>
      <c r="H37" s="733">
        <f t="shared" si="9"/>
        <v>-639</v>
      </c>
      <c r="I37" s="735">
        <f t="shared" si="9"/>
        <v>-409</v>
      </c>
      <c r="J37" s="734">
        <f t="shared" si="9"/>
        <v>86</v>
      </c>
      <c r="K37" s="734">
        <f t="shared" si="9"/>
        <v>652</v>
      </c>
      <c r="L37" s="734">
        <f t="shared" si="9"/>
        <v>1407</v>
      </c>
      <c r="M37" s="943">
        <f>SUM(M31-M36)</f>
        <v>1477</v>
      </c>
      <c r="N37" s="737">
        <f t="shared" ref="N37" si="10">SUM(N31-N36)</f>
        <v>1521</v>
      </c>
      <c r="O37" s="737">
        <f t="shared" ref="O37" si="11">SUM(O31-O36)</f>
        <v>1555</v>
      </c>
      <c r="P37" s="737">
        <f t="shared" ref="P37" si="12">SUM(P31-P36)</f>
        <v>1460</v>
      </c>
      <c r="Q37" s="737">
        <f t="shared" ref="Q37" si="13">SUM(Q31-Q36)</f>
        <v>1232</v>
      </c>
      <c r="R37" s="736">
        <f t="shared" ref="R37" si="14">SUM(R31-R36)</f>
        <v>903</v>
      </c>
      <c r="S37" s="737">
        <f t="shared" ref="S37" si="15">SUM(S31-S36)</f>
        <v>448</v>
      </c>
      <c r="T37" s="737">
        <f t="shared" ref="T37" si="16">SUM(T31-T36)</f>
        <v>84</v>
      </c>
      <c r="U37" s="736">
        <f t="shared" ref="U37" si="17">SUM(U31-U36)</f>
        <v>-305</v>
      </c>
      <c r="AD37" s="658"/>
      <c r="AE37" s="658"/>
    </row>
    <row r="38" spans="2:33" ht="15.95" customHeight="1" x14ac:dyDescent="0.2">
      <c r="B38" s="92"/>
      <c r="C38" s="655"/>
      <c r="D38" s="655"/>
      <c r="E38" s="655"/>
      <c r="F38" s="655"/>
      <c r="G38" s="655"/>
      <c r="H38" s="655"/>
      <c r="I38" s="655"/>
      <c r="J38" s="655"/>
      <c r="K38" s="655"/>
      <c r="L38" s="738"/>
      <c r="M38" s="738"/>
      <c r="N38" s="738"/>
      <c r="O38" s="738"/>
      <c r="P38" s="738"/>
      <c r="Q38" s="738"/>
      <c r="R38" s="738"/>
      <c r="S38" s="331"/>
      <c r="T38" s="331"/>
      <c r="U38" s="331"/>
      <c r="V38" s="292"/>
      <c r="W38" s="292"/>
      <c r="X38" s="292"/>
      <c r="Y38" s="292"/>
      <c r="Z38" s="292"/>
      <c r="AA38" s="92"/>
      <c r="AB38" s="92"/>
      <c r="AC38" s="92"/>
      <c r="AD38" s="92"/>
    </row>
    <row r="39" spans="2:33" ht="37.5" customHeight="1" x14ac:dyDescent="0.2">
      <c r="B39" s="739" t="s">
        <v>310</v>
      </c>
      <c r="C39" s="725"/>
      <c r="D39" s="717"/>
      <c r="E39" s="717"/>
      <c r="F39" s="717"/>
      <c r="G39" s="717"/>
      <c r="H39" s="740"/>
      <c r="I39" s="717"/>
      <c r="J39" s="717"/>
      <c r="K39" s="717"/>
      <c r="L39" s="717"/>
      <c r="M39" s="741"/>
      <c r="N39" s="592"/>
      <c r="O39" s="592"/>
      <c r="P39" s="592"/>
      <c r="Q39" s="592"/>
      <c r="R39" s="592"/>
      <c r="S39" s="742"/>
      <c r="T39" s="743"/>
      <c r="U39" s="744"/>
      <c r="V39" s="99"/>
      <c r="W39" s="745"/>
      <c r="X39" s="746" t="s">
        <v>281</v>
      </c>
      <c r="Y39" s="746" t="s">
        <v>282</v>
      </c>
      <c r="Z39" s="746" t="s">
        <v>283</v>
      </c>
      <c r="AA39" s="747" t="s">
        <v>549</v>
      </c>
      <c r="AB39" s="747" t="s">
        <v>551</v>
      </c>
      <c r="AC39" s="748" t="s">
        <v>284</v>
      </c>
      <c r="AD39" s="748" t="s">
        <v>285</v>
      </c>
      <c r="AE39" s="748" t="s">
        <v>550</v>
      </c>
      <c r="AF39" s="748" t="s">
        <v>300</v>
      </c>
    </row>
    <row r="40" spans="2:33" ht="15" customHeight="1" x14ac:dyDescent="0.2">
      <c r="B40" s="149" t="s">
        <v>286</v>
      </c>
      <c r="C40" s="749">
        <f>SUM(D40:U40)</f>
        <v>2971</v>
      </c>
      <c r="D40" s="750">
        <f>SUM(D30)</f>
        <v>463</v>
      </c>
      <c r="E40" s="750">
        <f>SUM(E30)</f>
        <v>550</v>
      </c>
      <c r="F40" s="750">
        <f>SUM(F30)</f>
        <v>537</v>
      </c>
      <c r="G40" s="750">
        <f>SUM(G30)</f>
        <v>612</v>
      </c>
      <c r="H40" s="923">
        <f>SUM(H30)</f>
        <v>809</v>
      </c>
      <c r="I40" s="732"/>
      <c r="J40" s="583"/>
      <c r="K40" s="738"/>
      <c r="L40" s="738"/>
      <c r="M40" s="751"/>
      <c r="N40" s="752"/>
      <c r="O40" s="752"/>
      <c r="P40" s="752"/>
      <c r="Q40" s="752"/>
      <c r="R40" s="583"/>
      <c r="S40" s="575"/>
      <c r="T40" s="576"/>
      <c r="U40" s="753"/>
      <c r="V40" s="754"/>
      <c r="W40" s="149" t="s">
        <v>286</v>
      </c>
      <c r="X40" s="816">
        <v>0</v>
      </c>
      <c r="Y40" s="816">
        <f>SUM(H36)</f>
        <v>3610</v>
      </c>
      <c r="Z40" s="816">
        <f t="shared" ref="Z40:Z46" si="18">SUM(Y40-X40)</f>
        <v>3610</v>
      </c>
      <c r="AA40" s="816">
        <f t="shared" ref="AA40:AA46" si="19">SUM(Z40)*1.2</f>
        <v>4332</v>
      </c>
      <c r="AB40" s="816">
        <f t="shared" ref="AB40:AB46" si="20">SUM(AA40-Z40)</f>
        <v>722</v>
      </c>
      <c r="AC40" s="816">
        <f t="shared" ref="AC40:AC46" si="21">SUM(C40)</f>
        <v>2971</v>
      </c>
      <c r="AD40" s="816">
        <f t="shared" ref="AD40:AD46" si="22">SUM(AC40-Z40)</f>
        <v>-639</v>
      </c>
      <c r="AE40" s="755">
        <f t="shared" ref="AE40:AE46" si="23">SUM(AC40-Z40)/Z40</f>
        <v>-0.17700831024930747</v>
      </c>
      <c r="AF40" s="816">
        <f t="shared" ref="AF40:AF46" si="24">SUM(AD40-AB40)</f>
        <v>-1361</v>
      </c>
    </row>
    <row r="41" spans="2:33" ht="15" customHeight="1" x14ac:dyDescent="0.2">
      <c r="B41" s="149" t="s">
        <v>287</v>
      </c>
      <c r="C41" s="749">
        <f t="shared" ref="C41:C53" si="25">SUM(D41:U41)</f>
        <v>3460</v>
      </c>
      <c r="D41" s="674"/>
      <c r="E41" s="750">
        <f>SUM(E40)</f>
        <v>550</v>
      </c>
      <c r="F41" s="750">
        <f>SUM(F40)</f>
        <v>537</v>
      </c>
      <c r="G41" s="750">
        <f>SUM(G40)</f>
        <v>612</v>
      </c>
      <c r="H41" s="924">
        <f>SUM(H40)</f>
        <v>809</v>
      </c>
      <c r="I41" s="757">
        <f>SUM(I30)</f>
        <v>952</v>
      </c>
      <c r="J41" s="583"/>
      <c r="K41" s="738"/>
      <c r="L41" s="738"/>
      <c r="M41" s="751"/>
      <c r="N41" s="752"/>
      <c r="O41" s="752"/>
      <c r="P41" s="752"/>
      <c r="Q41" s="752"/>
      <c r="R41" s="583"/>
      <c r="S41" s="587"/>
      <c r="T41" s="583"/>
      <c r="U41" s="751"/>
      <c r="V41" s="754"/>
      <c r="W41" s="149" t="s">
        <v>287</v>
      </c>
      <c r="X41" s="816">
        <f>SUM(D31)</f>
        <v>463</v>
      </c>
      <c r="Y41" s="816">
        <f>SUM(I36)</f>
        <v>4332</v>
      </c>
      <c r="Z41" s="816">
        <f t="shared" si="18"/>
        <v>3869</v>
      </c>
      <c r="AA41" s="816">
        <f t="shared" si="19"/>
        <v>4642.8</v>
      </c>
      <c r="AB41" s="816">
        <f t="shared" si="20"/>
        <v>773.80000000000018</v>
      </c>
      <c r="AC41" s="816">
        <f t="shared" si="21"/>
        <v>3460</v>
      </c>
      <c r="AD41" s="816">
        <f t="shared" si="22"/>
        <v>-409</v>
      </c>
      <c r="AE41" s="755">
        <f t="shared" si="23"/>
        <v>-0.10571207030240372</v>
      </c>
      <c r="AF41" s="816">
        <f t="shared" si="24"/>
        <v>-1182.8000000000002</v>
      </c>
    </row>
    <row r="42" spans="2:33" ht="15" customHeight="1" x14ac:dyDescent="0.2">
      <c r="B42" s="149" t="s">
        <v>288</v>
      </c>
      <c r="C42" s="749">
        <f t="shared" si="25"/>
        <v>4127</v>
      </c>
      <c r="D42" s="758"/>
      <c r="E42" s="758"/>
      <c r="F42" s="759">
        <f>SUM(F40)</f>
        <v>537</v>
      </c>
      <c r="G42" s="759">
        <f>SUM(G40)</f>
        <v>612</v>
      </c>
      <c r="H42" s="925">
        <f>SUM(H41)</f>
        <v>809</v>
      </c>
      <c r="I42" s="760">
        <f>SUM(I41)</f>
        <v>952</v>
      </c>
      <c r="J42" s="760">
        <f>SUM(J30)</f>
        <v>1217</v>
      </c>
      <c r="K42" s="752"/>
      <c r="L42" s="752"/>
      <c r="M42" s="761"/>
      <c r="N42" s="758"/>
      <c r="O42" s="758"/>
      <c r="P42" s="758"/>
      <c r="Q42" s="758"/>
      <c r="R42" s="738"/>
      <c r="S42" s="587"/>
      <c r="T42" s="583"/>
      <c r="U42" s="751"/>
      <c r="V42" s="762"/>
      <c r="W42" s="149" t="s">
        <v>288</v>
      </c>
      <c r="X42" s="816">
        <f>SUM(E31)</f>
        <v>1013</v>
      </c>
      <c r="Y42" s="816">
        <f>SUM(J36)</f>
        <v>5054</v>
      </c>
      <c r="Z42" s="816">
        <f t="shared" si="18"/>
        <v>4041</v>
      </c>
      <c r="AA42" s="816">
        <f t="shared" si="19"/>
        <v>4849.2</v>
      </c>
      <c r="AB42" s="816">
        <f t="shared" si="20"/>
        <v>808.19999999999982</v>
      </c>
      <c r="AC42" s="816">
        <f t="shared" si="21"/>
        <v>4127</v>
      </c>
      <c r="AD42" s="816">
        <f t="shared" si="22"/>
        <v>86</v>
      </c>
      <c r="AE42" s="755">
        <f t="shared" si="23"/>
        <v>2.1281860925513488E-2</v>
      </c>
      <c r="AF42" s="816">
        <f t="shared" si="24"/>
        <v>-722.19999999999982</v>
      </c>
    </row>
    <row r="43" spans="2:33" ht="15" customHeight="1" x14ac:dyDescent="0.2">
      <c r="B43" s="149" t="s">
        <v>289</v>
      </c>
      <c r="C43" s="763">
        <f t="shared" si="25"/>
        <v>4878</v>
      </c>
      <c r="D43" s="758"/>
      <c r="E43" s="758"/>
      <c r="F43" s="752"/>
      <c r="G43" s="759">
        <f>SUM(G40)</f>
        <v>612</v>
      </c>
      <c r="H43" s="925">
        <f>SUM(H42)</f>
        <v>809</v>
      </c>
      <c r="I43" s="760">
        <f>SUM(I42)</f>
        <v>952</v>
      </c>
      <c r="J43" s="760">
        <f>SUM(J42)</f>
        <v>1217</v>
      </c>
      <c r="K43" s="760">
        <f>SUM(K30)</f>
        <v>1288</v>
      </c>
      <c r="L43" s="752"/>
      <c r="M43" s="751"/>
      <c r="N43" s="752"/>
      <c r="O43" s="758"/>
      <c r="P43" s="758"/>
      <c r="Q43" s="758"/>
      <c r="R43" s="738"/>
      <c r="S43" s="587"/>
      <c r="T43" s="583"/>
      <c r="U43" s="751"/>
      <c r="V43" s="754"/>
      <c r="W43" s="149" t="s">
        <v>289</v>
      </c>
      <c r="X43" s="816">
        <f>SUM(F31)</f>
        <v>1550</v>
      </c>
      <c r="Y43" s="816">
        <f>SUM(K36)</f>
        <v>5776</v>
      </c>
      <c r="Z43" s="816">
        <f t="shared" si="18"/>
        <v>4226</v>
      </c>
      <c r="AA43" s="816">
        <f t="shared" si="19"/>
        <v>5071.2</v>
      </c>
      <c r="AB43" s="816">
        <f t="shared" si="20"/>
        <v>845.19999999999982</v>
      </c>
      <c r="AC43" s="816">
        <f t="shared" si="21"/>
        <v>4878</v>
      </c>
      <c r="AD43" s="816">
        <f t="shared" si="22"/>
        <v>652</v>
      </c>
      <c r="AE43" s="755">
        <f t="shared" si="23"/>
        <v>0.1542830099384761</v>
      </c>
      <c r="AF43" s="816">
        <f t="shared" si="24"/>
        <v>-193.19999999999982</v>
      </c>
    </row>
    <row r="44" spans="2:33" ht="15" customHeight="1" x14ac:dyDescent="0.2">
      <c r="B44" s="922" t="s">
        <v>290</v>
      </c>
      <c r="C44" s="763">
        <f t="shared" si="25"/>
        <v>5743</v>
      </c>
      <c r="D44" s="738"/>
      <c r="E44" s="738"/>
      <c r="F44" s="583"/>
      <c r="G44" s="583"/>
      <c r="H44" s="925">
        <f>SUM(H43)</f>
        <v>809</v>
      </c>
      <c r="I44" s="774">
        <f>SUM(I41)</f>
        <v>952</v>
      </c>
      <c r="J44" s="774">
        <f>SUM(J43)</f>
        <v>1217</v>
      </c>
      <c r="K44" s="774">
        <f>SUM(K43)</f>
        <v>1288</v>
      </c>
      <c r="L44" s="774">
        <f>SUM(L30)</f>
        <v>1477</v>
      </c>
      <c r="M44" s="751"/>
      <c r="N44" s="583"/>
      <c r="O44" s="738"/>
      <c r="P44" s="738"/>
      <c r="Q44" s="738"/>
      <c r="R44" s="738"/>
      <c r="S44" s="587"/>
      <c r="T44" s="583"/>
      <c r="U44" s="921"/>
      <c r="V44" s="754"/>
      <c r="W44" s="935" t="s">
        <v>290</v>
      </c>
      <c r="X44" s="936">
        <f>SUM(G31)</f>
        <v>2162</v>
      </c>
      <c r="Y44" s="936">
        <f>SUM(L36)</f>
        <v>6498</v>
      </c>
      <c r="Z44" s="936">
        <f t="shared" si="18"/>
        <v>4336</v>
      </c>
      <c r="AA44" s="936">
        <f t="shared" si="19"/>
        <v>5203.2</v>
      </c>
      <c r="AB44" s="936">
        <f t="shared" si="20"/>
        <v>867.19999999999982</v>
      </c>
      <c r="AC44" s="936">
        <f t="shared" si="21"/>
        <v>5743</v>
      </c>
      <c r="AD44" s="936">
        <f t="shared" si="22"/>
        <v>1407</v>
      </c>
      <c r="AE44" s="937">
        <f t="shared" si="23"/>
        <v>0.32449261992619927</v>
      </c>
      <c r="AF44" s="936">
        <f t="shared" si="24"/>
        <v>539.80000000000018</v>
      </c>
    </row>
    <row r="45" spans="2:33" ht="15" customHeight="1" x14ac:dyDescent="0.2">
      <c r="B45" s="926" t="s">
        <v>291</v>
      </c>
      <c r="C45" s="927">
        <f t="shared" si="25"/>
        <v>5726</v>
      </c>
      <c r="D45" s="928"/>
      <c r="E45" s="928"/>
      <c r="F45" s="928"/>
      <c r="G45" s="928"/>
      <c r="H45" s="929"/>
      <c r="I45" s="930">
        <f>SUM(I41)</f>
        <v>952</v>
      </c>
      <c r="J45" s="930">
        <f>SUM(J43)</f>
        <v>1217</v>
      </c>
      <c r="K45" s="930">
        <f>SUM(K43)</f>
        <v>1288</v>
      </c>
      <c r="L45" s="930">
        <f>SUM(L44)</f>
        <v>1477</v>
      </c>
      <c r="M45" s="931">
        <f>SUM(M30)</f>
        <v>792</v>
      </c>
      <c r="N45" s="930"/>
      <c r="O45" s="928"/>
      <c r="P45" s="928"/>
      <c r="Q45" s="928"/>
      <c r="R45" s="932"/>
      <c r="S45" s="933"/>
      <c r="T45" s="934"/>
      <c r="U45" s="931"/>
      <c r="V45" s="754"/>
      <c r="W45" s="926" t="s">
        <v>291</v>
      </c>
      <c r="X45" s="938">
        <f>SUM(H31)</f>
        <v>2971</v>
      </c>
      <c r="Y45" s="938">
        <f>SUM(M36)</f>
        <v>7220</v>
      </c>
      <c r="Z45" s="938">
        <f>SUM(Y45-X45)</f>
        <v>4249</v>
      </c>
      <c r="AA45" s="938">
        <f t="shared" si="19"/>
        <v>5098.8</v>
      </c>
      <c r="AB45" s="938">
        <f t="shared" si="20"/>
        <v>849.80000000000018</v>
      </c>
      <c r="AC45" s="938">
        <f t="shared" si="21"/>
        <v>5726</v>
      </c>
      <c r="AD45" s="938">
        <f t="shared" si="22"/>
        <v>1477</v>
      </c>
      <c r="AE45" s="939">
        <f>SUM(AC45-Z45)/Z45</f>
        <v>0.34761120263591433</v>
      </c>
      <c r="AF45" s="938">
        <f t="shared" si="24"/>
        <v>627.19999999999982</v>
      </c>
    </row>
    <row r="46" spans="2:33" ht="15" customHeight="1" x14ac:dyDescent="0.2">
      <c r="B46" s="690" t="s">
        <v>292</v>
      </c>
      <c r="C46" s="749">
        <f t="shared" si="25"/>
        <v>5540</v>
      </c>
      <c r="D46" s="758"/>
      <c r="E46" s="758"/>
      <c r="F46" s="758"/>
      <c r="G46" s="758"/>
      <c r="H46" s="761"/>
      <c r="I46" s="752"/>
      <c r="J46" s="764">
        <f>SUM(J43)</f>
        <v>1217</v>
      </c>
      <c r="K46" s="764">
        <f>SUM(K43)</f>
        <v>1288</v>
      </c>
      <c r="L46" s="760">
        <f>SUM(L45)</f>
        <v>1477</v>
      </c>
      <c r="M46" s="756">
        <f>SUM(M45)</f>
        <v>792</v>
      </c>
      <c r="N46" s="764">
        <f>SUM(N30)</f>
        <v>766</v>
      </c>
      <c r="O46" s="766"/>
      <c r="P46" s="766"/>
      <c r="Q46" s="766"/>
      <c r="R46" s="331"/>
      <c r="S46" s="575"/>
      <c r="T46" s="576"/>
      <c r="U46" s="753"/>
      <c r="V46" s="754"/>
      <c r="W46" s="767" t="s">
        <v>292</v>
      </c>
      <c r="X46" s="652">
        <f>SUM(I31)</f>
        <v>3923</v>
      </c>
      <c r="Y46" s="652">
        <f>SUM(N36)</f>
        <v>7942</v>
      </c>
      <c r="Z46" s="817">
        <f t="shared" si="18"/>
        <v>4019</v>
      </c>
      <c r="AA46" s="817">
        <f t="shared" si="19"/>
        <v>4822.8</v>
      </c>
      <c r="AB46" s="817">
        <f t="shared" si="20"/>
        <v>803.80000000000018</v>
      </c>
      <c r="AC46" s="817">
        <f t="shared" si="21"/>
        <v>5540</v>
      </c>
      <c r="AD46" s="817">
        <f t="shared" si="22"/>
        <v>1521</v>
      </c>
      <c r="AE46" s="768">
        <f t="shared" si="23"/>
        <v>0.37845235133117688</v>
      </c>
      <c r="AF46" s="817">
        <f t="shared" si="24"/>
        <v>717.19999999999982</v>
      </c>
    </row>
    <row r="47" spans="2:33" ht="15" customHeight="1" x14ac:dyDescent="0.2">
      <c r="B47" s="690" t="s">
        <v>293</v>
      </c>
      <c r="C47" s="749">
        <f t="shared" si="25"/>
        <v>5079</v>
      </c>
      <c r="D47" s="758"/>
      <c r="E47" s="758"/>
      <c r="F47" s="758"/>
      <c r="G47" s="758"/>
      <c r="H47" s="761"/>
      <c r="I47" s="758"/>
      <c r="J47" s="758"/>
      <c r="K47" s="764">
        <f>SUM(K43)</f>
        <v>1288</v>
      </c>
      <c r="L47" s="760">
        <f>SUM(L46)</f>
        <v>1477</v>
      </c>
      <c r="M47" s="756">
        <f>SUM(M46)</f>
        <v>792</v>
      </c>
      <c r="N47" s="764">
        <f>SUM(N46)</f>
        <v>766</v>
      </c>
      <c r="O47" s="764">
        <f>SUM(O30)</f>
        <v>756</v>
      </c>
      <c r="P47" s="765"/>
      <c r="Q47" s="765"/>
      <c r="R47" s="576"/>
      <c r="S47" s="575"/>
      <c r="T47" s="576"/>
      <c r="U47" s="753"/>
      <c r="V47" s="754"/>
      <c r="W47" s="754"/>
      <c r="X47" s="244"/>
      <c r="Y47" s="244"/>
      <c r="Z47" s="769"/>
      <c r="AA47" s="769"/>
      <c r="AB47" s="769"/>
      <c r="AC47" s="769"/>
      <c r="AD47" s="769"/>
      <c r="AE47" s="769"/>
      <c r="AF47" s="769"/>
    </row>
    <row r="48" spans="2:33" ht="15" customHeight="1" x14ac:dyDescent="0.2">
      <c r="B48" s="690" t="s">
        <v>294</v>
      </c>
      <c r="C48" s="749">
        <f t="shared" si="25"/>
        <v>4418</v>
      </c>
      <c r="D48" s="758"/>
      <c r="E48" s="758"/>
      <c r="F48" s="758"/>
      <c r="G48" s="758"/>
      <c r="H48" s="761"/>
      <c r="I48" s="758"/>
      <c r="J48" s="758"/>
      <c r="K48" s="752"/>
      <c r="L48" s="760">
        <f>SUM(L47)</f>
        <v>1477</v>
      </c>
      <c r="M48" s="756">
        <f>SUM(M47)</f>
        <v>792</v>
      </c>
      <c r="N48" s="764">
        <f>SUM(N47)</f>
        <v>766</v>
      </c>
      <c r="O48" s="764">
        <f>SUM(O47)</f>
        <v>756</v>
      </c>
      <c r="P48" s="764">
        <f>SUM(P30)</f>
        <v>627</v>
      </c>
      <c r="Q48" s="765"/>
      <c r="R48" s="576"/>
      <c r="S48" s="575"/>
      <c r="T48" s="576"/>
      <c r="U48" s="753"/>
      <c r="V48" s="754"/>
      <c r="W48" s="773"/>
      <c r="X48" s="773"/>
      <c r="Y48" s="773"/>
      <c r="Z48" s="773"/>
      <c r="AA48" s="773"/>
      <c r="AB48" s="773"/>
      <c r="AC48" s="773"/>
      <c r="AD48" s="773"/>
      <c r="AE48" s="773"/>
      <c r="AF48" s="773"/>
    </row>
    <row r="49" spans="2:32" ht="15" customHeight="1" x14ac:dyDescent="0.2">
      <c r="B49" s="690" t="s">
        <v>295</v>
      </c>
      <c r="C49" s="749">
        <f t="shared" si="25"/>
        <v>3435</v>
      </c>
      <c r="D49" s="758"/>
      <c r="E49" s="758"/>
      <c r="F49" s="758"/>
      <c r="G49" s="758"/>
      <c r="H49" s="761"/>
      <c r="I49" s="758"/>
      <c r="J49" s="758"/>
      <c r="K49" s="752"/>
      <c r="L49" s="752"/>
      <c r="M49" s="756">
        <f>SUM(M48)</f>
        <v>792</v>
      </c>
      <c r="N49" s="764">
        <f>SUM(N48)</f>
        <v>766</v>
      </c>
      <c r="O49" s="764">
        <f>SUM(O48)</f>
        <v>756</v>
      </c>
      <c r="P49" s="764">
        <f>SUM(P48)</f>
        <v>627</v>
      </c>
      <c r="Q49" s="764">
        <f>SUM(Q30)</f>
        <v>494</v>
      </c>
      <c r="R49" s="576"/>
      <c r="S49" s="575"/>
      <c r="T49" s="576"/>
      <c r="U49" s="753"/>
      <c r="V49" s="754"/>
      <c r="W49" s="773"/>
      <c r="X49" s="773"/>
      <c r="Y49" s="773"/>
      <c r="Z49" s="773"/>
      <c r="AA49" s="773"/>
      <c r="AB49" s="773"/>
      <c r="AC49" s="773"/>
      <c r="AD49" s="773"/>
      <c r="AE49" s="773"/>
      <c r="AF49" s="773"/>
    </row>
    <row r="50" spans="2:32" ht="15" customHeight="1" x14ac:dyDescent="0.2">
      <c r="B50" s="690" t="s">
        <v>296</v>
      </c>
      <c r="C50" s="749">
        <f t="shared" si="25"/>
        <v>3036</v>
      </c>
      <c r="D50" s="738"/>
      <c r="E50" s="738"/>
      <c r="F50" s="738"/>
      <c r="G50" s="738"/>
      <c r="H50" s="761"/>
      <c r="I50" s="738"/>
      <c r="J50" s="738"/>
      <c r="K50" s="738"/>
      <c r="L50" s="738"/>
      <c r="M50" s="770"/>
      <c r="N50" s="771">
        <f>SUM(N49)</f>
        <v>766</v>
      </c>
      <c r="O50" s="771">
        <f>SUM(O49)</f>
        <v>756</v>
      </c>
      <c r="P50" s="771">
        <f>SUM(P49)</f>
        <v>627</v>
      </c>
      <c r="Q50" s="771">
        <f>SUM(Q49)</f>
        <v>494</v>
      </c>
      <c r="R50" s="771">
        <f>SUM(R30)</f>
        <v>393</v>
      </c>
      <c r="S50" s="575"/>
      <c r="T50" s="576"/>
      <c r="U50" s="753"/>
      <c r="V50" s="754"/>
      <c r="W50" s="773"/>
      <c r="X50" s="773"/>
      <c r="Y50" s="773"/>
      <c r="Z50" s="773"/>
      <c r="AA50" s="773"/>
      <c r="AB50" s="773"/>
      <c r="AC50" s="773"/>
      <c r="AD50" s="773"/>
      <c r="AE50" s="773"/>
      <c r="AF50" s="773"/>
    </row>
    <row r="51" spans="2:32" ht="15" customHeight="1" x14ac:dyDescent="0.2">
      <c r="B51" s="690" t="s">
        <v>297</v>
      </c>
      <c r="C51" s="749">
        <f t="shared" si="25"/>
        <v>2537</v>
      </c>
      <c r="D51" s="738"/>
      <c r="E51" s="738"/>
      <c r="F51" s="738"/>
      <c r="G51" s="738"/>
      <c r="H51" s="761"/>
      <c r="I51" s="738"/>
      <c r="J51" s="738"/>
      <c r="K51" s="738"/>
      <c r="L51" s="738"/>
      <c r="M51" s="770"/>
      <c r="N51" s="583"/>
      <c r="O51" s="771">
        <f>SUM(O50)</f>
        <v>756</v>
      </c>
      <c r="P51" s="771">
        <f>SUM(P50)</f>
        <v>627</v>
      </c>
      <c r="Q51" s="771">
        <f>SUM(Q49)</f>
        <v>494</v>
      </c>
      <c r="R51" s="771">
        <f>SUM(R50)</f>
        <v>393</v>
      </c>
      <c r="S51" s="772">
        <f>SUM(S30)</f>
        <v>267</v>
      </c>
      <c r="T51" s="576"/>
      <c r="U51" s="753"/>
      <c r="V51" s="754"/>
      <c r="W51" s="209"/>
      <c r="X51" s="209"/>
      <c r="Y51" s="773"/>
      <c r="Z51" s="773"/>
      <c r="AA51" s="773"/>
      <c r="AB51" s="773"/>
      <c r="AC51" s="773"/>
      <c r="AD51" s="773"/>
      <c r="AE51" s="773"/>
    </row>
    <row r="52" spans="2:32" ht="15" customHeight="1" x14ac:dyDescent="0.2">
      <c r="B52" s="690" t="s">
        <v>298</v>
      </c>
      <c r="C52" s="749">
        <f t="shared" si="25"/>
        <v>2139</v>
      </c>
      <c r="D52" s="738"/>
      <c r="E52" s="738"/>
      <c r="F52" s="738"/>
      <c r="G52" s="738"/>
      <c r="H52" s="761"/>
      <c r="I52" s="738"/>
      <c r="J52" s="738"/>
      <c r="K52" s="738"/>
      <c r="L52" s="738"/>
      <c r="M52" s="770"/>
      <c r="N52" s="583"/>
      <c r="O52" s="583"/>
      <c r="P52" s="771">
        <f>SUM(P51)</f>
        <v>627</v>
      </c>
      <c r="Q52" s="771">
        <f>SUM(Q49)</f>
        <v>494</v>
      </c>
      <c r="R52" s="771">
        <f>SUM(R50)</f>
        <v>393</v>
      </c>
      <c r="S52" s="772">
        <f>SUM(S51)</f>
        <v>267</v>
      </c>
      <c r="T52" s="774">
        <f>SUM(T30)</f>
        <v>358</v>
      </c>
      <c r="U52" s="753"/>
      <c r="V52" s="754"/>
      <c r="W52" s="209"/>
      <c r="X52" s="209"/>
      <c r="Y52" s="773"/>
      <c r="Z52" s="773"/>
      <c r="AA52" s="773"/>
      <c r="AB52" s="773"/>
      <c r="AC52" s="773"/>
      <c r="AD52" s="773"/>
      <c r="AE52" s="773"/>
    </row>
    <row r="53" spans="2:32" ht="15" customHeight="1" x14ac:dyDescent="0.2">
      <c r="B53" s="767" t="s">
        <v>299</v>
      </c>
      <c r="C53" s="699">
        <f t="shared" si="25"/>
        <v>1845</v>
      </c>
      <c r="D53" s="775"/>
      <c r="E53" s="775"/>
      <c r="F53" s="775"/>
      <c r="G53" s="775"/>
      <c r="H53" s="776"/>
      <c r="I53" s="775"/>
      <c r="J53" s="775"/>
      <c r="K53" s="775"/>
      <c r="L53" s="775"/>
      <c r="M53" s="777"/>
      <c r="N53" s="778"/>
      <c r="O53" s="778"/>
      <c r="P53" s="778"/>
      <c r="Q53" s="779">
        <f>SUM(Q49)</f>
        <v>494</v>
      </c>
      <c r="R53" s="779">
        <f>SUM(R50)</f>
        <v>393</v>
      </c>
      <c r="S53" s="780">
        <f>SUM(S51)</f>
        <v>267</v>
      </c>
      <c r="T53" s="781">
        <f>SUM(T52)</f>
        <v>358</v>
      </c>
      <c r="U53" s="782">
        <f>SUM(U30)</f>
        <v>333</v>
      </c>
      <c r="V53" s="754"/>
      <c r="W53" s="209"/>
      <c r="X53" s="209"/>
      <c r="Y53" s="773"/>
      <c r="Z53" s="773"/>
      <c r="AA53" s="773"/>
      <c r="AB53" s="773"/>
      <c r="AC53" s="773"/>
      <c r="AD53" s="773"/>
      <c r="AE53" s="773"/>
    </row>
    <row r="54" spans="2:32" ht="15" customHeight="1" x14ac:dyDescent="0.2">
      <c r="B54" s="92"/>
      <c r="C54" s="121"/>
      <c r="D54" s="209"/>
      <c r="E54" s="210"/>
      <c r="F54" s="68"/>
      <c r="G54" s="68"/>
      <c r="H54" s="112"/>
      <c r="I54" s="112"/>
      <c r="J54" s="783"/>
      <c r="K54" s="783"/>
      <c r="L54" s="99"/>
      <c r="M54" s="99"/>
      <c r="N54" s="99"/>
      <c r="O54" s="762"/>
      <c r="P54" s="762"/>
      <c r="Q54" s="762"/>
      <c r="R54" s="291"/>
      <c r="S54" s="291"/>
      <c r="T54" s="291"/>
      <c r="U54" s="291"/>
      <c r="V54" s="754"/>
      <c r="W54" s="754"/>
      <c r="X54" s="754"/>
      <c r="Y54" s="754"/>
      <c r="Z54" s="754"/>
      <c r="AA54" s="754"/>
      <c r="AB54" s="754"/>
      <c r="AC54" s="754"/>
    </row>
    <row r="55" spans="2:32" ht="15" customHeight="1" x14ac:dyDescent="0.2">
      <c r="B55" s="92"/>
      <c r="C55" s="121"/>
      <c r="D55" s="121"/>
      <c r="E55" s="121"/>
      <c r="F55" s="121"/>
      <c r="G55" s="121"/>
      <c r="H55" s="121"/>
      <c r="I55" s="121"/>
      <c r="J55" s="121"/>
      <c r="K55" s="121"/>
      <c r="L55" s="99"/>
      <c r="M55" s="99"/>
      <c r="N55" s="99"/>
      <c r="O55" s="99"/>
      <c r="P55" s="99"/>
      <c r="Q55" s="99"/>
      <c r="R55" s="292"/>
      <c r="S55" s="292"/>
      <c r="T55" s="292"/>
      <c r="U55" s="292"/>
      <c r="V55" s="292"/>
      <c r="W55" s="292"/>
      <c r="X55" s="292"/>
      <c r="Y55" s="292"/>
      <c r="Z55" s="292"/>
      <c r="AA55" s="92"/>
      <c r="AB55" s="92"/>
      <c r="AC55" s="92"/>
    </row>
    <row r="56" spans="2:32" ht="15" customHeight="1" x14ac:dyDescent="0.2"/>
    <row r="57" spans="2:32" ht="15" customHeight="1" x14ac:dyDescent="0.2"/>
    <row r="58" spans="2:32" ht="15" customHeight="1" x14ac:dyDescent="0.2">
      <c r="D58" s="765"/>
    </row>
    <row r="59" spans="2:32" ht="15" customHeight="1" x14ac:dyDescent="0.2"/>
    <row r="60" spans="2:32" ht="15" customHeight="1" x14ac:dyDescent="0.2"/>
    <row r="61" spans="2:32" ht="15" customHeight="1" x14ac:dyDescent="0.2"/>
    <row r="62" spans="2:32" ht="15" customHeight="1" x14ac:dyDescent="0.2"/>
    <row r="63" spans="2:32" ht="15" customHeight="1" x14ac:dyDescent="0.2"/>
    <row r="64" spans="2:32" ht="15" customHeight="1" x14ac:dyDescent="0.2"/>
    <row r="65" ht="15" customHeight="1" x14ac:dyDescent="0.2"/>
    <row r="66" ht="15" customHeight="1" x14ac:dyDescent="0.2"/>
    <row r="67" ht="15" customHeight="1" x14ac:dyDescent="0.2"/>
  </sheetData>
  <mergeCells count="2">
    <mergeCell ref="B2:E2"/>
    <mergeCell ref="I2:M2"/>
  </mergeCells>
  <pageMargins left="0.31496062992125984" right="0.31496062992125984" top="0.39370078740157483" bottom="0.39370078740157483" header="0.31496062992125984" footer="0.31496062992125984"/>
  <pageSetup paperSize="8" fitToWidth="0" fitToHeight="0" orientation="landscape" r:id="rId1"/>
  <ignoredErrors>
    <ignoredError sqref="I44" formula="1"/>
    <ignoredError sqref="E3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4"/>
  <sheetViews>
    <sheetView zoomScale="130" zoomScaleNormal="130" workbookViewId="0">
      <selection activeCell="E15" sqref="E15"/>
    </sheetView>
  </sheetViews>
  <sheetFormatPr defaultColWidth="9.140625" defaultRowHeight="12" x14ac:dyDescent="0.2"/>
  <cols>
    <col min="1" max="2" width="4" style="12" customWidth="1"/>
    <col min="3" max="3" width="46" style="12" customWidth="1"/>
    <col min="4" max="4" width="12.5703125" style="12" customWidth="1"/>
    <col min="5" max="5" width="12.7109375" style="12" customWidth="1"/>
    <col min="6" max="6" width="9.140625" style="12"/>
    <col min="7" max="7" width="22.7109375" style="12" customWidth="1"/>
    <col min="8" max="8" width="27.42578125" style="12" bestFit="1" customWidth="1"/>
    <col min="9" max="16384" width="9.140625" style="12"/>
  </cols>
  <sheetData>
    <row r="1" spans="2:8" ht="15" customHeight="1" x14ac:dyDescent="0.2"/>
    <row r="2" spans="2:8" s="231" customFormat="1" ht="15" customHeight="1" x14ac:dyDescent="0.2">
      <c r="B2" s="1002" t="s">
        <v>582</v>
      </c>
      <c r="C2" s="1002"/>
    </row>
    <row r="3" spans="2:8" ht="15" customHeight="1" x14ac:dyDescent="0.2"/>
    <row r="4" spans="2:8" ht="15" customHeight="1" x14ac:dyDescent="0.2">
      <c r="B4" s="855" t="s">
        <v>460</v>
      </c>
      <c r="C4" s="552" t="s">
        <v>301</v>
      </c>
      <c r="D4" s="422" t="s">
        <v>302</v>
      </c>
      <c r="E4" s="719">
        <v>13000</v>
      </c>
      <c r="F4" s="150"/>
      <c r="G4" s="92" t="s">
        <v>459</v>
      </c>
    </row>
    <row r="5" spans="2:8" ht="15" customHeight="1" x14ac:dyDescent="0.2">
      <c r="B5" s="856" t="s">
        <v>461</v>
      </c>
      <c r="C5" s="651" t="s">
        <v>583</v>
      </c>
      <c r="D5" s="789" t="s">
        <v>286</v>
      </c>
      <c r="E5" s="708">
        <f>SUM('Summary and 5 yr Req'!X45)</f>
        <v>2971</v>
      </c>
      <c r="F5" s="150"/>
      <c r="G5" s="92" t="s">
        <v>586</v>
      </c>
    </row>
    <row r="6" spans="2:8" ht="15" customHeight="1" x14ac:dyDescent="0.2">
      <c r="B6" s="856" t="s">
        <v>462</v>
      </c>
      <c r="C6" s="795" t="s">
        <v>584</v>
      </c>
      <c r="D6" s="789" t="s">
        <v>577</v>
      </c>
      <c r="E6" s="708">
        <v>7220</v>
      </c>
      <c r="F6" s="150"/>
      <c r="G6" s="92" t="s">
        <v>556</v>
      </c>
    </row>
    <row r="7" spans="2:8" ht="15" customHeight="1" x14ac:dyDescent="0.2">
      <c r="B7" s="856" t="s">
        <v>463</v>
      </c>
      <c r="C7" s="651" t="s">
        <v>367</v>
      </c>
      <c r="D7" s="789" t="s">
        <v>291</v>
      </c>
      <c r="E7" s="790">
        <f>SUM(E6-E5)</f>
        <v>4249</v>
      </c>
      <c r="F7" s="150"/>
      <c r="G7" s="92" t="s">
        <v>470</v>
      </c>
      <c r="H7" s="854"/>
    </row>
    <row r="8" spans="2:8" ht="15" customHeight="1" x14ac:dyDescent="0.2">
      <c r="B8" s="856" t="s">
        <v>464</v>
      </c>
      <c r="C8" s="651" t="s">
        <v>585</v>
      </c>
      <c r="D8" s="789" t="s">
        <v>291</v>
      </c>
      <c r="E8" s="814">
        <f>SUM(E7)*1.05</f>
        <v>4461.45</v>
      </c>
      <c r="F8" s="152"/>
      <c r="G8" s="92" t="s">
        <v>471</v>
      </c>
    </row>
    <row r="9" spans="2:8" ht="15" customHeight="1" x14ac:dyDescent="0.2">
      <c r="B9" s="856" t="s">
        <v>465</v>
      </c>
      <c r="C9" s="651" t="s">
        <v>368</v>
      </c>
      <c r="D9" s="789" t="s">
        <v>291</v>
      </c>
      <c r="E9" s="791">
        <f>SUM(E7)*1.2</f>
        <v>5098.8</v>
      </c>
      <c r="F9" s="150"/>
      <c r="G9" s="92" t="s">
        <v>472</v>
      </c>
      <c r="H9" s="486"/>
    </row>
    <row r="10" spans="2:8" ht="15" customHeight="1" x14ac:dyDescent="0.2">
      <c r="B10" s="856" t="s">
        <v>466</v>
      </c>
      <c r="C10" s="651" t="s">
        <v>434</v>
      </c>
      <c r="D10" s="789" t="s">
        <v>291</v>
      </c>
      <c r="E10" s="792">
        <f>SUM('Summary and 5 yr Req'!K32)</f>
        <v>5726</v>
      </c>
      <c r="F10" s="150"/>
      <c r="G10" s="815"/>
    </row>
    <row r="11" spans="2:8" ht="15" customHeight="1" x14ac:dyDescent="0.2">
      <c r="B11" s="856" t="s">
        <v>467</v>
      </c>
      <c r="C11" s="651" t="s">
        <v>433</v>
      </c>
      <c r="D11" s="789" t="s">
        <v>291</v>
      </c>
      <c r="E11" s="793">
        <f>SUM(E10/E7)-100%</f>
        <v>0.34761120263591438</v>
      </c>
      <c r="G11" s="486"/>
    </row>
    <row r="12" spans="2:8" ht="15" customHeight="1" x14ac:dyDescent="0.2">
      <c r="B12" s="856" t="s">
        <v>468</v>
      </c>
      <c r="C12" s="683" t="s">
        <v>435</v>
      </c>
      <c r="D12" s="789" t="s">
        <v>291</v>
      </c>
      <c r="E12" s="794">
        <f>SUM(E10-E7)</f>
        <v>1477</v>
      </c>
      <c r="G12" s="486" t="s">
        <v>473</v>
      </c>
    </row>
    <row r="13" spans="2:8" ht="15" customHeight="1" x14ac:dyDescent="0.2">
      <c r="B13" s="856" t="s">
        <v>469</v>
      </c>
      <c r="C13" s="683" t="s">
        <v>498</v>
      </c>
      <c r="D13" s="789" t="s">
        <v>291</v>
      </c>
      <c r="E13" s="794">
        <f>SUM(E10-E8)</f>
        <v>1264.5500000000002</v>
      </c>
      <c r="G13" s="486" t="s">
        <v>500</v>
      </c>
    </row>
    <row r="14" spans="2:8" ht="15" customHeight="1" x14ac:dyDescent="0.2">
      <c r="B14" s="856" t="s">
        <v>497</v>
      </c>
      <c r="C14" s="651" t="s">
        <v>587</v>
      </c>
      <c r="D14" s="789" t="s">
        <v>291</v>
      </c>
      <c r="E14" s="813">
        <f>SUM(E10-E9)</f>
        <v>627.19999999999982</v>
      </c>
      <c r="G14" s="486" t="s">
        <v>499</v>
      </c>
    </row>
  </sheetData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Bath </vt:lpstr>
      <vt:lpstr>Keynsham </vt:lpstr>
      <vt:lpstr>Somer Valley</vt:lpstr>
      <vt:lpstr>Rural Areas</vt:lpstr>
      <vt:lpstr>Whitchurch GB</vt:lpstr>
      <vt:lpstr>Summary and 5 yr Req</vt:lpstr>
      <vt:lpstr>5 yr Simple Summary for 14-15</vt:lpstr>
    </vt:vector>
  </TitlesOfParts>
  <Company>Bath &amp; North East Somerset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Walker</dc:creator>
  <cp:lastModifiedBy>Andrew Avramenko</cp:lastModifiedBy>
  <cp:lastPrinted>2016-05-06T14:22:11Z</cp:lastPrinted>
  <dcterms:created xsi:type="dcterms:W3CDTF">2009-09-08T14:25:29Z</dcterms:created>
  <dcterms:modified xsi:type="dcterms:W3CDTF">2016-11-24T12:08:11Z</dcterms:modified>
</cp:coreProperties>
</file>