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tables/table15.xml" ContentType="application/vnd.openxmlformats-officedocument.spreadsheetml.table+xml"/>
  <Override PartName="/xl/drawings/drawing7.xml" ContentType="application/vnd.openxmlformats-officedocument.drawing+xml"/>
  <Override PartName="/xl/tables/table16.xml" ContentType="application/vnd.openxmlformats-officedocument.spreadsheetml.table+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bathnesgovuk-my.sharepoint.com/personal/charlotte_smallwood_bathnes_gov_uk/Documents/Documents/Sustainable Construction SPD work/"/>
    </mc:Choice>
  </mc:AlternateContent>
  <xr:revisionPtr revIDLastSave="0" documentId="8_{0CB17552-6DE1-486B-BA24-40BC5C711779}" xr6:coauthVersionLast="47" xr6:coauthVersionMax="47" xr10:uidLastSave="{00000000-0000-0000-0000-000000000000}"/>
  <bookViews>
    <workbookView xWindow="28680" yWindow="1695" windowWidth="29040" windowHeight="15840" xr2:uid="{E3115F9D-9770-424E-8C67-4C9977ABCBD5}"/>
  </bookViews>
  <sheets>
    <sheet name="1-INSTRUCTIONS" sheetId="12" r:id="rId1"/>
    <sheet name="2-DEVELOPMENT INFORMATION" sheetId="18" r:id="rId2"/>
    <sheet name="X-LISTS" sheetId="5" state="hidden" r:id="rId3"/>
    <sheet name="X-DATA" sheetId="7" state="hidden" r:id="rId4"/>
    <sheet name="X-GRAPH DATA" sheetId="11" state="hidden" r:id="rId5"/>
    <sheet name="3-PHPP APPLICANT INPUT" sheetId="19" r:id="rId6"/>
    <sheet name="4-PHPP SUMMARY" sheetId="20" r:id="rId7"/>
    <sheet name="5-PHPP GRAPH GUIDANCE" sheetId="21" r:id="rId8"/>
  </sheets>
  <definedNames>
    <definedName name="_xlnm.Print_Area" localSheetId="5">'3-PHPP APPLICANT INPUT'!$A$1:$AG$23</definedName>
    <definedName name="_xlnm.Print_Area" localSheetId="6">'4-PHPP SUMMARY'!$A$1:$O$36</definedName>
    <definedName name="_xlnm.Print_Area" localSheetId="7">'5-PHPP GRAPH GUIDANCE'!$A$1:$W$89</definedName>
    <definedName name="_xlnm.Print_Titles" localSheetId="6">'4-PHPP SUMMARY'!$1:$17</definedName>
    <definedName name="_xlnm.Print_Titles" localSheetId="7">'5-PHPP GRAPH GUIDANCE'!$1:$11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0" l="1"/>
  <c r="B31" i="20"/>
  <c r="B18" i="20" l="1"/>
  <c r="F13" i="19"/>
  <c r="J13" i="19" s="1"/>
  <c r="D28" i="20" l="1"/>
  <c r="D29" i="20"/>
  <c r="D30" i="20"/>
  <c r="D31" i="20"/>
  <c r="D32" i="20"/>
  <c r="D33" i="20"/>
  <c r="D34" i="20"/>
  <c r="D35" i="20"/>
  <c r="D18" i="20"/>
  <c r="C19" i="20"/>
  <c r="C20" i="20"/>
  <c r="C21" i="20"/>
  <c r="C22" i="20"/>
  <c r="C23" i="20"/>
  <c r="C24" i="20"/>
  <c r="C25" i="20"/>
  <c r="C26" i="20"/>
  <c r="C27" i="20"/>
  <c r="C28" i="20"/>
  <c r="C29" i="20"/>
  <c r="C30" i="20"/>
  <c r="C31" i="20"/>
  <c r="C32" i="20"/>
  <c r="C33" i="20"/>
  <c r="C34" i="20"/>
  <c r="C35" i="20"/>
  <c r="C18" i="20"/>
  <c r="F14" i="19" l="1"/>
  <c r="F15" i="19"/>
  <c r="F16" i="19"/>
  <c r="F17" i="19"/>
  <c r="F18" i="19"/>
  <c r="F19" i="19"/>
  <c r="F20" i="19"/>
  <c r="D25" i="20" s="1"/>
  <c r="F21" i="19"/>
  <c r="F22" i="19"/>
  <c r="K22" i="19"/>
  <c r="U22" i="19" s="1"/>
  <c r="S22" i="19"/>
  <c r="AB22" i="19" l="1"/>
  <c r="J22" i="19"/>
  <c r="D27" i="20"/>
  <c r="J21" i="19"/>
  <c r="D26" i="20"/>
  <c r="J20" i="19"/>
  <c r="J18" i="19"/>
  <c r="D23" i="20"/>
  <c r="J17" i="19"/>
  <c r="D22" i="20"/>
  <c r="J15" i="19"/>
  <c r="D20" i="20"/>
  <c r="J19" i="19"/>
  <c r="D24" i="20"/>
  <c r="J16" i="19"/>
  <c r="D21" i="20"/>
  <c r="J14" i="19"/>
  <c r="H7" i="19"/>
  <c r="D19" i="20"/>
  <c r="Y22" i="19"/>
  <c r="X22" i="19"/>
  <c r="N27" i="20" s="1"/>
  <c r="W22" i="19"/>
  <c r="M27" i="20" s="1"/>
  <c r="N5" i="20"/>
  <c r="M5" i="20"/>
  <c r="L5" i="20"/>
  <c r="B19" i="20"/>
  <c r="E19" i="20"/>
  <c r="F19" i="20"/>
  <c r="G19" i="20"/>
  <c r="H19" i="20"/>
  <c r="I19" i="20"/>
  <c r="J19" i="20"/>
  <c r="B20" i="20"/>
  <c r="E20" i="20"/>
  <c r="F20" i="20"/>
  <c r="G20" i="20"/>
  <c r="H20" i="20"/>
  <c r="I20" i="20"/>
  <c r="J20" i="20"/>
  <c r="B21" i="20"/>
  <c r="E21" i="20"/>
  <c r="F21" i="20"/>
  <c r="G21" i="20"/>
  <c r="H21" i="20"/>
  <c r="I21" i="20"/>
  <c r="J21" i="20"/>
  <c r="B22" i="20"/>
  <c r="E22" i="20"/>
  <c r="F22" i="20"/>
  <c r="G22" i="20"/>
  <c r="H22" i="20"/>
  <c r="I22" i="20"/>
  <c r="J22" i="20"/>
  <c r="B23" i="20"/>
  <c r="E23" i="20"/>
  <c r="F23" i="20"/>
  <c r="G23" i="20"/>
  <c r="H23" i="20"/>
  <c r="I23" i="20"/>
  <c r="J23" i="20"/>
  <c r="B24" i="20"/>
  <c r="E24" i="20"/>
  <c r="F24" i="20"/>
  <c r="G24" i="20"/>
  <c r="H24" i="20"/>
  <c r="I24" i="20"/>
  <c r="J24" i="20"/>
  <c r="B25" i="20"/>
  <c r="E25" i="20"/>
  <c r="F25" i="20"/>
  <c r="G25" i="20"/>
  <c r="H25" i="20"/>
  <c r="I25" i="20"/>
  <c r="J25" i="20"/>
  <c r="B26" i="20"/>
  <c r="E26" i="20"/>
  <c r="F26" i="20"/>
  <c r="G26" i="20"/>
  <c r="H26" i="20"/>
  <c r="I26" i="20"/>
  <c r="J26" i="20"/>
  <c r="B27" i="20"/>
  <c r="E27" i="20"/>
  <c r="F27" i="20"/>
  <c r="G27" i="20"/>
  <c r="H27" i="20"/>
  <c r="I27" i="20"/>
  <c r="J27" i="20"/>
  <c r="L27" i="20"/>
  <c r="B28" i="20"/>
  <c r="E28" i="20"/>
  <c r="F28" i="20"/>
  <c r="G28" i="20"/>
  <c r="H28" i="20"/>
  <c r="I28" i="20"/>
  <c r="J28" i="20"/>
  <c r="L28" i="20"/>
  <c r="M28" i="20"/>
  <c r="N28" i="20"/>
  <c r="B29" i="20"/>
  <c r="E29" i="20"/>
  <c r="F29" i="20"/>
  <c r="G29" i="20"/>
  <c r="H29" i="20"/>
  <c r="I29" i="20"/>
  <c r="J29" i="20"/>
  <c r="L29" i="20"/>
  <c r="M29" i="20"/>
  <c r="N29" i="20"/>
  <c r="E30" i="20"/>
  <c r="F30" i="20"/>
  <c r="G30" i="20"/>
  <c r="H30" i="20"/>
  <c r="I30" i="20"/>
  <c r="J30" i="20"/>
  <c r="L30" i="20"/>
  <c r="M30" i="20"/>
  <c r="N30" i="20"/>
  <c r="E31" i="20"/>
  <c r="F31" i="20"/>
  <c r="G31" i="20"/>
  <c r="H31" i="20"/>
  <c r="I31" i="20"/>
  <c r="J31" i="20"/>
  <c r="L31" i="20"/>
  <c r="M31" i="20"/>
  <c r="N31" i="20"/>
  <c r="B32" i="20"/>
  <c r="E32" i="20"/>
  <c r="F32" i="20"/>
  <c r="G32" i="20"/>
  <c r="H32" i="20"/>
  <c r="I32" i="20"/>
  <c r="J32" i="20"/>
  <c r="L32" i="20"/>
  <c r="M32" i="20"/>
  <c r="N32" i="20"/>
  <c r="B33" i="20"/>
  <c r="E33" i="20"/>
  <c r="F33" i="20"/>
  <c r="G33" i="20"/>
  <c r="H33" i="20"/>
  <c r="I33" i="20"/>
  <c r="J33" i="20"/>
  <c r="L33" i="20"/>
  <c r="M33" i="20"/>
  <c r="N33" i="20"/>
  <c r="B34" i="20"/>
  <c r="E34" i="20"/>
  <c r="F34" i="20"/>
  <c r="G34" i="20"/>
  <c r="H34" i="20"/>
  <c r="I34" i="20"/>
  <c r="J34" i="20"/>
  <c r="L34" i="20"/>
  <c r="M34" i="20"/>
  <c r="N34" i="20"/>
  <c r="B35" i="20"/>
  <c r="E35" i="20"/>
  <c r="F35" i="20"/>
  <c r="G35" i="20"/>
  <c r="H35" i="20"/>
  <c r="I35" i="20"/>
  <c r="J35" i="20"/>
  <c r="L35" i="20"/>
  <c r="M35" i="20"/>
  <c r="N35" i="20"/>
  <c r="AF22" i="19" l="1"/>
  <c r="AC22" i="19"/>
  <c r="Z22" i="19"/>
  <c r="AD22" i="19"/>
  <c r="AA22" i="19"/>
  <c r="S14" i="19"/>
  <c r="S17" i="19"/>
  <c r="K20" i="19"/>
  <c r="S15" i="19"/>
  <c r="S16" i="19"/>
  <c r="S18" i="19"/>
  <c r="S19" i="19"/>
  <c r="S20" i="19"/>
  <c r="S21" i="19"/>
  <c r="S13" i="19"/>
  <c r="K13" i="19" l="1"/>
  <c r="U13" i="19" s="1"/>
  <c r="Y13" i="19" s="1"/>
  <c r="I8" i="20"/>
  <c r="K14" i="19"/>
  <c r="K21" i="19"/>
  <c r="K17" i="19"/>
  <c r="K18" i="19"/>
  <c r="K16" i="19"/>
  <c r="K15" i="19"/>
  <c r="K19" i="19"/>
  <c r="F18" i="20"/>
  <c r="J18" i="20"/>
  <c r="I18" i="20"/>
  <c r="H18" i="20"/>
  <c r="G18" i="20"/>
  <c r="E18" i="20"/>
  <c r="E14" i="20"/>
  <c r="B14" i="20"/>
  <c r="L18" i="20" l="1"/>
  <c r="AB13" i="19"/>
  <c r="X21" i="19"/>
  <c r="AA21" i="19" s="1"/>
  <c r="U21" i="19"/>
  <c r="Y21" i="19" s="1"/>
  <c r="W21" i="19"/>
  <c r="Z21" i="19" s="1"/>
  <c r="M26" i="20" l="1"/>
  <c r="AC21" i="19"/>
  <c r="N26" i="20"/>
  <c r="AD21" i="19"/>
  <c r="L26" i="20"/>
  <c r="AB21" i="19"/>
  <c r="AF21" i="19"/>
  <c r="X13" i="19" l="1"/>
  <c r="AA13" i="19" s="1"/>
  <c r="W13" i="19"/>
  <c r="Z13" i="19" s="1"/>
  <c r="N18" i="20" l="1"/>
  <c r="AD13" i="19"/>
  <c r="M18" i="20"/>
  <c r="AC13" i="19"/>
  <c r="U14" i="19"/>
  <c r="Y14" i="19" s="1"/>
  <c r="W14" i="19"/>
  <c r="Z14" i="19" s="1"/>
  <c r="X14" i="19"/>
  <c r="AA14" i="19" s="1"/>
  <c r="X15" i="19"/>
  <c r="AA15" i="19" s="1"/>
  <c r="W15" i="19"/>
  <c r="Z15" i="19" s="1"/>
  <c r="U15" i="19"/>
  <c r="Y15" i="19" s="1"/>
  <c r="X16" i="19"/>
  <c r="AA16" i="19" s="1"/>
  <c r="W16" i="19"/>
  <c r="Z16" i="19" s="1"/>
  <c r="U16" i="19"/>
  <c r="Y16" i="19" s="1"/>
  <c r="V13" i="19" a="1"/>
  <c r="V13" i="19" s="1"/>
  <c r="AF13" i="19"/>
  <c r="M21" i="20" l="1"/>
  <c r="AC16" i="19"/>
  <c r="N21" i="20"/>
  <c r="AD16" i="19"/>
  <c r="M19" i="20"/>
  <c r="AC14" i="19"/>
  <c r="M20" i="20"/>
  <c r="AC15" i="19"/>
  <c r="L19" i="20"/>
  <c r="AB14" i="19"/>
  <c r="N20" i="20"/>
  <c r="AD15" i="19"/>
  <c r="L21" i="20"/>
  <c r="AB16" i="19"/>
  <c r="L20" i="20"/>
  <c r="AB15" i="19"/>
  <c r="N19" i="20"/>
  <c r="AD14" i="19"/>
  <c r="AF16" i="19"/>
  <c r="W18" i="19"/>
  <c r="Z18" i="19" s="1"/>
  <c r="U18" i="19"/>
  <c r="Y18" i="19" s="1"/>
  <c r="X18" i="19"/>
  <c r="AA18" i="19" s="1"/>
  <c r="W17" i="19"/>
  <c r="Z17" i="19" s="1"/>
  <c r="X17" i="19"/>
  <c r="AA17" i="19" s="1"/>
  <c r="U17" i="19"/>
  <c r="Y17" i="19" s="1"/>
  <c r="AF15" i="19"/>
  <c r="U19" i="19"/>
  <c r="Y19" i="19" s="1"/>
  <c r="W19" i="19"/>
  <c r="Z19" i="19" s="1"/>
  <c r="X19" i="19"/>
  <c r="AA19" i="19" s="1"/>
  <c r="V15" i="19" a="1"/>
  <c r="V15" i="19" s="1"/>
  <c r="AF14" i="19"/>
  <c r="U20" i="19"/>
  <c r="Y20" i="19" s="1"/>
  <c r="W20" i="19"/>
  <c r="Z20" i="19" s="1"/>
  <c r="X20" i="19"/>
  <c r="AA20" i="19" s="1"/>
  <c r="V16" i="19" a="1"/>
  <c r="V16" i="19" s="1"/>
  <c r="V14" i="19" a="1"/>
  <c r="V14" i="19" s="1"/>
  <c r="M8" i="20" l="1"/>
  <c r="M9" i="20" s="1"/>
  <c r="M10" i="20" s="1"/>
  <c r="L8" i="20"/>
  <c r="L9" i="20" s="1"/>
  <c r="L10" i="20" s="1"/>
  <c r="N8" i="20"/>
  <c r="N9" i="20" s="1"/>
  <c r="N10" i="20" s="1"/>
  <c r="N23" i="20"/>
  <c r="AD18" i="19"/>
  <c r="L25" i="20"/>
  <c r="AB20" i="19"/>
  <c r="N22" i="20"/>
  <c r="AD17" i="19"/>
  <c r="N24" i="20"/>
  <c r="AD19" i="19"/>
  <c r="L23" i="20"/>
  <c r="AB18" i="19"/>
  <c r="M22" i="20"/>
  <c r="AC17" i="19"/>
  <c r="M24" i="20"/>
  <c r="AC19" i="19"/>
  <c r="M23" i="20"/>
  <c r="AC18" i="19"/>
  <c r="N25" i="20"/>
  <c r="AD20" i="19"/>
  <c r="L24" i="20"/>
  <c r="AB19" i="19"/>
  <c r="M25" i="20"/>
  <c r="AC20" i="19"/>
  <c r="L22" i="20"/>
  <c r="AB17" i="19"/>
  <c r="AF18" i="19"/>
  <c r="AF20" i="19"/>
  <c r="AF19" i="19"/>
  <c r="V18" i="19" a="1"/>
  <c r="V18" i="19" s="1"/>
  <c r="V19" i="19" a="1"/>
  <c r="V19" i="19" s="1"/>
  <c r="V20" i="19" a="1"/>
  <c r="V20" i="19" s="1"/>
  <c r="V17" i="19" a="1"/>
  <c r="V17" i="19" s="1"/>
  <c r="AF17" i="19"/>
  <c r="AF9" i="19" l="1"/>
  <c r="M6" i="20"/>
  <c r="M7" i="20" s="1"/>
  <c r="I9" i="20"/>
  <c r="N6" i="20"/>
  <c r="N7" i="20" s="1"/>
  <c r="L6" i="20"/>
  <c r="L7" i="20" s="1"/>
  <c r="I10" i="20"/>
  <c r="B52" i="5" l="1"/>
  <c r="B53" i="5"/>
  <c r="B54" i="5"/>
  <c r="B55" i="5"/>
  <c r="B56" i="5"/>
  <c r="B57" i="5"/>
  <c r="J13" i="7" l="1"/>
  <c r="I14" i="7"/>
  <c r="I15" i="7" s="1"/>
  <c r="I16" i="7" s="1"/>
  <c r="I17" i="7" s="1"/>
  <c r="I18" i="7" s="1"/>
  <c r="I19" i="7" s="1"/>
  <c r="I20" i="7" s="1"/>
  <c r="I21" i="7" s="1"/>
  <c r="I22" i="7" s="1"/>
  <c r="I23" i="7" s="1"/>
  <c r="I24" i="7" s="1"/>
  <c r="I25" i="7" s="1"/>
  <c r="I26" i="7" s="1"/>
  <c r="I27" i="7" s="1"/>
  <c r="I28" i="7" s="1"/>
  <c r="I29" i="7" s="1"/>
  <c r="I30" i="7" s="1"/>
  <c r="I31" i="7" s="1"/>
  <c r="I32" i="7" s="1"/>
  <c r="H14" i="7"/>
  <c r="J14" i="7" s="1"/>
  <c r="H15" i="7" l="1"/>
  <c r="J15" i="7" l="1"/>
  <c r="H16" i="7"/>
  <c r="H17" i="7" l="1"/>
  <c r="J16" i="7"/>
  <c r="H18" i="7" l="1"/>
  <c r="J17" i="7"/>
  <c r="H19" i="7" l="1"/>
  <c r="J18" i="7"/>
  <c r="H20" i="7" l="1"/>
  <c r="J19" i="7"/>
  <c r="H21" i="7" l="1"/>
  <c r="J20" i="7"/>
  <c r="H22" i="7" l="1"/>
  <c r="J21" i="7"/>
  <c r="H23" i="7" l="1"/>
  <c r="J22" i="7"/>
  <c r="H24" i="7" l="1"/>
  <c r="J23" i="7"/>
  <c r="H25" i="7" l="1"/>
  <c r="J24" i="7"/>
  <c r="H26" i="7" l="1"/>
  <c r="J25" i="7"/>
  <c r="H27" i="7" l="1"/>
  <c r="J26" i="7"/>
  <c r="H28" i="7" l="1"/>
  <c r="J27" i="7"/>
  <c r="H29" i="7" l="1"/>
  <c r="J28" i="7"/>
  <c r="H30" i="7" l="1"/>
  <c r="J29" i="7"/>
  <c r="J30" i="7" l="1"/>
  <c r="H31" i="7"/>
  <c r="J31" i="7" l="1"/>
  <c r="H32" i="7"/>
  <c r="J32"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<sst xmlns="http://schemas.openxmlformats.org/spreadsheetml/2006/main" count="297" uniqueCount="223">
  <si>
    <t>1 - Overview and Instructions</t>
  </si>
  <si>
    <t>Overview</t>
  </si>
  <si>
    <t xml:space="preserve">To use the tool, key information is required from a PHPP (Passivhaus Planning Package) assessment. </t>
  </si>
  <si>
    <t>Instructions</t>
  </si>
  <si>
    <t>1. Complete Tab 2 with background information on the proposal.</t>
  </si>
  <si>
    <t>2. Complete Tab 3 with your PHPP data. Information is to be entered into the yellow cells ONLY. One row must be used for individual houses or identical dwellings. Identical dwellings are considered to be homes that are the same type, shape, size, specification, orientation and have the same renewable provision. Mirrored-image houses are not considered identical.</t>
  </si>
  <si>
    <t>3. For guidance on energy performance see  Tab 5. The benchmarking is for information only to indicate where performance could be improved but is not a planning test.</t>
  </si>
  <si>
    <t>5. Include this completed Excel file in its entirety in your planning application. Submit this as an Excel file (not as a pdf for example).</t>
  </si>
  <si>
    <t>Acronyms and Terms</t>
  </si>
  <si>
    <t>GIA</t>
  </si>
  <si>
    <t>Gross Internal Area - a measurement of floor area. Broadly speaking this incorporates the whole enclosed area of a building within the external walls taking each floor into account and excluding the thickness of the external walls. Further details are available at https://www.gov.uk/government/publications/measuring-practice-for-voa-property-valuations/code-of-measuring-practice-definitions-for-rating-purposes.</t>
  </si>
  <si>
    <t>kWh/m2/year</t>
  </si>
  <si>
    <t>Kilowatt hour, per square meter, per year - this is an established rate of energy used in the Climate Emergency Development Plan Document Policy SEC1.</t>
  </si>
  <si>
    <t>m3/m2.hr at 50Pa - q50</t>
  </si>
  <si>
    <t>This is a measurement of airtightness i.e. the volume of air in a cubic meter that can flow per hour through each square metre of the building envelope at a pressure differential of 50 pascals.</t>
  </si>
  <si>
    <t>Part L (2021)</t>
  </si>
  <si>
    <t>Building regulation in England setting standards for the energy performance of new and existing buildings. See https://www.gov.uk/government/publications/conservation-of-fuel-and-power-approved-document-l for further details.</t>
  </si>
  <si>
    <t>PHPP</t>
  </si>
  <si>
    <t xml:space="preserve">Passive House Planning Package - a design tool produced by the Passivhaus Institute modellling  characteristics which affect heat loss, energy use and internal comfort. Further details are available at www.passivhaustrust.org.uk. </t>
  </si>
  <si>
    <t>TFA</t>
  </si>
  <si>
    <t>Treated Floor Area - a measurement of useable floor area used in PHPP calculations. For more details see https://passivhaustrust.org.uk/UserFiles/File/2017_PHI_03_building_certification_guide.pdf.</t>
  </si>
  <si>
    <t>U-Value</t>
  </si>
  <si>
    <t xml:space="preserve">A measure of the ability of a building element (e.g. a wall, roof or window) to conduct heat from a warmer environment to a cooler environment. </t>
  </si>
  <si>
    <t>W/m2.K</t>
  </si>
  <si>
    <t>The standard unit of measurement for U-values - the quantity of heat (in watts) that will flow through 1 square meter of area divided by the difference 
in temperature (measured in Kelvins) between the internal and external environment.</t>
  </si>
  <si>
    <t>2 - DEVELOPMENT INFORMATION (PHPP)</t>
  </si>
  <si>
    <t>Development Information</t>
  </si>
  <si>
    <t>Development location</t>
  </si>
  <si>
    <t>Development description</t>
  </si>
  <si>
    <t>Total number of new-build homes</t>
  </si>
  <si>
    <t>Organisation</t>
  </si>
  <si>
    <t>Accreditation details</t>
  </si>
  <si>
    <t>Office use only</t>
  </si>
  <si>
    <t>X-LISTS</t>
  </si>
  <si>
    <t>First created:</t>
  </si>
  <si>
    <t>Tool revision:</t>
  </si>
  <si>
    <t>A</t>
  </si>
  <si>
    <t>This hidden page contains the lists for data validation</t>
  </si>
  <si>
    <t>1 - SAP INPUT</t>
  </si>
  <si>
    <t>(a)</t>
  </si>
  <si>
    <t>(b)</t>
  </si>
  <si>
    <t>(c)</t>
  </si>
  <si>
    <t>(d)</t>
  </si>
  <si>
    <t>(e)</t>
  </si>
  <si>
    <t>(f)</t>
  </si>
  <si>
    <t>(g)</t>
  </si>
  <si>
    <t>dwelling</t>
  </si>
  <si>
    <t>House</t>
  </si>
  <si>
    <t>Apartment</t>
  </si>
  <si>
    <t>AptMid</t>
  </si>
  <si>
    <t>unassigned</t>
  </si>
  <si>
    <t>YN</t>
  </si>
  <si>
    <t>IndBlk</t>
  </si>
  <si>
    <t>Include</t>
  </si>
  <si>
    <t>Dwelling Type</t>
  </si>
  <si>
    <t>House Type</t>
  </si>
  <si>
    <t>Apartment Type</t>
  </si>
  <si>
    <t>Null</t>
  </si>
  <si>
    <t>YesNo</t>
  </si>
  <si>
    <t>Individual-Block</t>
  </si>
  <si>
    <t>Include-Exclude</t>
  </si>
  <si>
    <t>Detached</t>
  </si>
  <si>
    <t>Low Rise</t>
  </si>
  <si>
    <t>Gnd-floor</t>
  </si>
  <si>
    <t>Yes</t>
  </si>
  <si>
    <t>Individual</t>
  </si>
  <si>
    <t>Exclude</t>
  </si>
  <si>
    <t>Semi-detached / End-terrace</t>
  </si>
  <si>
    <t>Mid Rise</t>
  </si>
  <si>
    <t>Mid-floor</t>
  </si>
  <si>
    <t>No</t>
  </si>
  <si>
    <t>Block</t>
  </si>
  <si>
    <t>Detached bungalow</t>
  </si>
  <si>
    <t>Top-floor</t>
  </si>
  <si>
    <t>Mid-terrace</t>
  </si>
  <si>
    <t>FuelType</t>
  </si>
  <si>
    <t>Ventilation</t>
  </si>
  <si>
    <t>HouseType</t>
  </si>
  <si>
    <t>Fuel Type</t>
  </si>
  <si>
    <t>Ventilation Type</t>
  </si>
  <si>
    <t>Block Type</t>
  </si>
  <si>
    <t>Natural gas</t>
  </si>
  <si>
    <t>Natural ventilation</t>
  </si>
  <si>
    <t>Grid Electricity</t>
  </si>
  <si>
    <t>Positive input from loft</t>
  </si>
  <si>
    <t>Positive input from outside</t>
  </si>
  <si>
    <t>Balanced without heat recovery</t>
  </si>
  <si>
    <t>Balanced with heat recovery</t>
  </si>
  <si>
    <t>Centralised whole house extract</t>
  </si>
  <si>
    <t>Decentralised whole house extract</t>
  </si>
  <si>
    <t>Dwelling filter</t>
  </si>
  <si>
    <t>Apartment Low Rise</t>
  </si>
  <si>
    <t>AptLow</t>
  </si>
  <si>
    <t>Apartment Mid Rise</t>
  </si>
  <si>
    <t>NA</t>
  </si>
  <si>
    <t>Block List</t>
  </si>
  <si>
    <t>Detached List</t>
  </si>
  <si>
    <t>Not Applicable</t>
  </si>
  <si>
    <t>Block 1</t>
  </si>
  <si>
    <t>Block2</t>
  </si>
  <si>
    <t>X - Background data table</t>
  </si>
  <si>
    <t>This table provided the conversion/estimation factors</t>
  </si>
  <si>
    <t>SAP Space Heating Demand Adjustment Factors</t>
  </si>
  <si>
    <t>Space Heating Demand Results Range</t>
  </si>
  <si>
    <t>a</t>
  </si>
  <si>
    <t>b</t>
  </si>
  <si>
    <t>Min</t>
  </si>
  <si>
    <t>Max</t>
  </si>
  <si>
    <t>Bungalow</t>
  </si>
  <si>
    <t>SAP to PHPP Space Heating Demand Conversion Factors</t>
  </si>
  <si>
    <t>SAP EUI to PHPP EUI Conversion Factors</t>
  </si>
  <si>
    <t>X - Graph data</t>
  </si>
  <si>
    <t>Graph background data</t>
  </si>
  <si>
    <t>1a) Air permeability (SAP)</t>
  </si>
  <si>
    <t>Index</t>
  </si>
  <si>
    <t>0-1</t>
  </si>
  <si>
    <t>0-3</t>
  </si>
  <si>
    <t>3-5</t>
  </si>
  <si>
    <t>5-8</t>
  </si>
  <si>
    <t>8-10</t>
  </si>
  <si>
    <t>2) External wall U-value</t>
  </si>
  <si>
    <t>3) Roof U-value</t>
  </si>
  <si>
    <t>4) Ground Floor wall U-value</t>
  </si>
  <si>
    <t>3) Window U-value</t>
  </si>
  <si>
    <t>4) Ventilation System</t>
  </si>
  <si>
    <t>3 - Applicant PHPP Data Input Sheet</t>
  </si>
  <si>
    <t>Space Heating</t>
  </si>
  <si>
    <t>Total Energy</t>
  </si>
  <si>
    <t>Renewable Energy</t>
  </si>
  <si>
    <t>≦ 30</t>
  </si>
  <si>
    <t>≦ 40</t>
  </si>
  <si>
    <t>≧ Total Energy Use</t>
  </si>
  <si>
    <t>Total Renewable</t>
  </si>
  <si>
    <t>Total Area (TFA m2)</t>
  </si>
  <si>
    <t>Energy Deficit</t>
  </si>
  <si>
    <t>Background</t>
  </si>
  <si>
    <t xml:space="preserve">                                   Key PHPP Results</t>
  </si>
  <si>
    <t xml:space="preserve">                                                         Building elements</t>
  </si>
  <si>
    <t>1) Space Heating Demand</t>
  </si>
  <si>
    <t>2) Total Energy Use</t>
  </si>
  <si>
    <t>3) Renewable Generation</t>
  </si>
  <si>
    <t>4) Renewable Energy Deficit</t>
  </si>
  <si>
    <r>
      <t xml:space="preserve">Unit identifier 
</t>
    </r>
    <r>
      <rPr>
        <sz val="9"/>
        <rFont val="Arial"/>
        <family val="2"/>
      </rPr>
      <t>(e.g. plot number)</t>
    </r>
  </si>
  <si>
    <r>
      <t xml:space="preserve">Unit floor area
</t>
    </r>
    <r>
      <rPr>
        <sz val="7"/>
        <rFont val="Arial"/>
        <family val="2"/>
      </rPr>
      <t>(TFA m2)</t>
    </r>
  </si>
  <si>
    <r>
      <t xml:space="preserve">Unit floor area
</t>
    </r>
    <r>
      <rPr>
        <sz val="7"/>
        <rFont val="Arial"/>
        <family val="2"/>
      </rPr>
      <t>(GIA m2)</t>
    </r>
  </si>
  <si>
    <t>Number of identical units</t>
  </si>
  <si>
    <r>
      <t xml:space="preserve">Total Area
</t>
    </r>
    <r>
      <rPr>
        <sz val="7"/>
        <rFont val="Arial"/>
        <family val="2"/>
      </rPr>
      <t>(TFA m2)</t>
    </r>
  </si>
  <si>
    <r>
      <t xml:space="preserve">1) Space Heating Demand
</t>
    </r>
    <r>
      <rPr>
        <sz val="9"/>
        <rFont val="Arial"/>
        <family val="2"/>
      </rPr>
      <t>(kWh/m2/year - TFA)</t>
    </r>
  </si>
  <si>
    <r>
      <t xml:space="preserve">2) Primary Energy (PE) Demand*
</t>
    </r>
    <r>
      <rPr>
        <sz val="9"/>
        <rFont val="Arial"/>
        <family val="2"/>
      </rPr>
      <t>(kWh/m2/year - TFA)</t>
    </r>
  </si>
  <si>
    <r>
      <t xml:space="preserve">3) Renewable Energy Generation
</t>
    </r>
    <r>
      <rPr>
        <sz val="9"/>
        <rFont val="Arial"/>
        <family val="2"/>
      </rPr>
      <t>(kWh/m2/year - TFA)</t>
    </r>
  </si>
  <si>
    <r>
      <t>Residual energy consumption</t>
    </r>
    <r>
      <rPr>
        <sz val="9"/>
        <rFont val="Arial"/>
        <family val="2"/>
      </rPr>
      <t xml:space="preserve"> </t>
    </r>
    <r>
      <rPr>
        <sz val="7"/>
        <rFont val="Arial"/>
        <family val="2"/>
      </rPr>
      <t>(kWh/year)</t>
    </r>
  </si>
  <si>
    <t>Input validation check</t>
  </si>
  <si>
    <t>Column1</t>
  </si>
  <si>
    <r>
      <t xml:space="preserve">Air permeability
</t>
    </r>
    <r>
      <rPr>
        <sz val="7"/>
        <rFont val="Arial"/>
        <family val="2"/>
      </rPr>
      <t>(m3/m2.hr at 50Pa - q50)</t>
    </r>
  </si>
  <si>
    <r>
      <t xml:space="preserve">Average External Wall U-value
</t>
    </r>
    <r>
      <rPr>
        <sz val="7"/>
        <rFont val="Arial"/>
        <family val="2"/>
      </rPr>
      <t>(W/m2.K)</t>
    </r>
  </si>
  <si>
    <r>
      <t xml:space="preserve">Average Roof U-value
</t>
    </r>
    <r>
      <rPr>
        <sz val="7"/>
        <rFont val="Arial"/>
        <family val="2"/>
      </rPr>
      <t>(W/m2.K)</t>
    </r>
  </si>
  <si>
    <r>
      <t xml:space="preserve">Average Ground Floor U-value
</t>
    </r>
    <r>
      <rPr>
        <sz val="7"/>
        <rFont val="Arial"/>
        <family val="2"/>
      </rPr>
      <t>(W/m2.K)</t>
    </r>
  </si>
  <si>
    <r>
      <t xml:space="preserve">Average Window U-value
</t>
    </r>
    <r>
      <rPr>
        <sz val="7"/>
        <rFont val="Arial"/>
        <family val="2"/>
      </rPr>
      <t>(W/m2.k)</t>
    </r>
    <r>
      <rPr>
        <sz val="9"/>
        <rFont val="Arial"/>
        <family val="2"/>
      </rPr>
      <t xml:space="preserve">
</t>
    </r>
    <r>
      <rPr>
        <sz val="6"/>
        <rFont val="Arial"/>
        <family val="2"/>
      </rPr>
      <t>Excluding installation thermal bridges</t>
    </r>
  </si>
  <si>
    <t>Ventilation System Type</t>
  </si>
  <si>
    <t>Building elements input validation check</t>
  </si>
  <si>
    <t>Column2</t>
  </si>
  <si>
    <r>
      <t xml:space="preserve">Predicted. Space Heating Demand
</t>
    </r>
    <r>
      <rPr>
        <sz val="9"/>
        <rFont val="Arial"/>
        <family val="2"/>
      </rPr>
      <t>(kWh/m2/year)</t>
    </r>
  </si>
  <si>
    <t>Predicted Space Heating Demand Range</t>
  </si>
  <si>
    <r>
      <t xml:space="preserve">Predicted Total Energy Use
</t>
    </r>
    <r>
      <rPr>
        <sz val="9"/>
        <rFont val="Arial"/>
        <family val="2"/>
      </rPr>
      <t>(kWh/m2/year)</t>
    </r>
  </si>
  <si>
    <r>
      <t xml:space="preserve">Predicted Renewable Generation
</t>
    </r>
    <r>
      <rPr>
        <sz val="9"/>
        <rFont val="Arial"/>
        <family val="2"/>
      </rPr>
      <t>(kWh/m2/year)</t>
    </r>
  </si>
  <si>
    <t>Demand * M2</t>
  </si>
  <si>
    <t>Energy Use * M2</t>
  </si>
  <si>
    <t>Generation * M2</t>
  </si>
  <si>
    <t>Demand &lt;=30</t>
  </si>
  <si>
    <t>Total Energy Use &lt;=40</t>
  </si>
  <si>
    <t>Generation &gt;= Total Energy Use</t>
  </si>
  <si>
    <t>Column3</t>
  </si>
  <si>
    <r>
      <t xml:space="preserve">Annual Renewable Energy Deficit  </t>
    </r>
    <r>
      <rPr>
        <sz val="7"/>
        <rFont val="Arial"/>
        <family val="2"/>
      </rPr>
      <t>(kWh/year)</t>
    </r>
  </si>
  <si>
    <t>Total Number of Homes</t>
  </si>
  <si>
    <t>Homes Meeting Target</t>
  </si>
  <si>
    <t>% Homes Meeting Target</t>
  </si>
  <si>
    <t>Totals (m2):</t>
  </si>
  <si>
    <t>Total Energy Use (Site)</t>
  </si>
  <si>
    <t>Average (kWh/m2/year):</t>
  </si>
  <si>
    <t>Renewable Energy Deficit</t>
  </si>
  <si>
    <t>Site Totals (kWh/year):</t>
  </si>
  <si>
    <t>Key information</t>
  </si>
  <si>
    <t xml:space="preserve">                                                        Dwelling Elemental Checks</t>
  </si>
  <si>
    <t>Unit
Identifier</t>
  </si>
  <si>
    <t>Total Area
(TFA m2)</t>
  </si>
  <si>
    <t>Air permeability</t>
  </si>
  <si>
    <t>Average External Wall U-value
(W/m2.K)</t>
  </si>
  <si>
    <t>Average Roof U-value
(W/m2.K)</t>
  </si>
  <si>
    <t>Average Ground Floor U-value
(W/m2.K)</t>
  </si>
  <si>
    <r>
      <t xml:space="preserve">Average Window U-value
(W/m2.k)
</t>
    </r>
    <r>
      <rPr>
        <i/>
        <sz val="6"/>
        <rFont val="Arial"/>
        <family val="2"/>
      </rPr>
      <t>Excluding installation thermal bridging</t>
    </r>
  </si>
  <si>
    <t>Predicted. Space Heating Demand
(kWh/m2/year)</t>
  </si>
  <si>
    <t>Predicted Total Energy Use
(kWh/m2/year)</t>
  </si>
  <si>
    <t>Predicted Renewable Generation
(kWh/m2/year)</t>
  </si>
  <si>
    <t>5 - Graphs Summarising Building Elements (for guidance) - PHPP</t>
  </si>
  <si>
    <t>These summary graphs plot data from the '3-PHPP APPLICANT INPUT' building element table. The elements shown are not subject to planning policy but are provided for guidance on where it may be possible to improve performance.</t>
  </si>
  <si>
    <t>Building Element Summary</t>
  </si>
  <si>
    <t xml:space="preserve">DPD Policy SEC 1 Criteria:     </t>
  </si>
  <si>
    <t>kWh/m2</t>
  </si>
  <si>
    <t>1. Air Permeability</t>
  </si>
  <si>
    <t>2. External Wall U-value</t>
  </si>
  <si>
    <t>3. Roof U-value</t>
  </si>
  <si>
    <t>4. Ground Floor U-value</t>
  </si>
  <si>
    <t>5. Window U-value</t>
  </si>
  <si>
    <t>This tool assists with demonstrating compliance with the new-build residential energy requirements of LPPU Policy SCR6. It provides both a summary against policy criteria and general guidance on energy performance.</t>
  </si>
  <si>
    <t>This tool can support proposals for all types of residential development serviced by heat pumps and direct electric heating - gas boilers are very unlikely to support the policy requirements and should not be used.</t>
  </si>
  <si>
    <t>LPPU Policy SCR6 Energy Summary Tool (PHPP)</t>
  </si>
  <si>
    <t>4. Use the final values generated in this document to complete the appropriate table in the Sustainable Construction Checklist SPD. Include the summary sheet on Tab 4 in the Sustainable Construction Checklist SPD Word document you are submitting.</t>
  </si>
  <si>
    <t>LPPU</t>
  </si>
  <si>
    <t>Local Plan Partial Update</t>
  </si>
  <si>
    <t>Planning application number</t>
  </si>
  <si>
    <t>Name of person completing energy assessment</t>
  </si>
  <si>
    <t>LPPU Policy SCR6 Criteria:</t>
  </si>
  <si>
    <t>Red = LPPU Policy SCR6 threshold not met</t>
  </si>
  <si>
    <t>Total renewable energy deficit (kWh/year)</t>
  </si>
  <si>
    <t>Equivalent CO2 emissions (tCO2/year)</t>
  </si>
  <si>
    <t>4 - LPPU Policy SCR6 Check Summary (PHPP)</t>
  </si>
  <si>
    <t>Instructions: This page provides a summary of the key PHPP inputs and performance against LPPU Policy SCR6. This page is to be included in the Sustainable Construction Checklist SPD Word document submitted for planning permission.</t>
  </si>
  <si>
    <t xml:space="preserve">                          LPPU Policy SCR6 Criteria</t>
  </si>
  <si>
    <t>Red = LPPU Policy SCR6 not met</t>
  </si>
  <si>
    <t>If PHPP calculations have been completed for the scheme, please input the key details into the below table</t>
  </si>
  <si>
    <t xml:space="preserve">  This data can then be inserted into column H.</t>
  </si>
  <si>
    <r>
      <t xml:space="preserve">* Please ensure that all Primary Energy factors in the PHPP spreadsheet </t>
    </r>
    <r>
      <rPr>
        <b/>
        <i/>
        <sz val="9"/>
        <color theme="1"/>
        <rFont val="Arial"/>
        <family val="2"/>
      </rPr>
      <t>'Data'</t>
    </r>
    <r>
      <rPr>
        <b/>
        <sz val="9"/>
        <color theme="1"/>
        <rFont val="Arial"/>
        <family val="2"/>
      </rPr>
      <t xml:space="preserve"> tab under the </t>
    </r>
  </si>
  <si>
    <t xml:space="preserve">  8-PE factors user determined' column are set to 1. This column must be selected in the 'PER'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</si>
</sst>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20"/>
      <color theme="1"/>
      <name val="Arial"/>
      <family val="2"/>
    </font>
    <font>
      <sz val="16"/>
      <color theme="1"/>
      <name val="Arial"/>
      <family val="2"/>
    </font>
    <font>
      <b/>
      <sz val="16"/>
      <color theme="1"/>
      <name val="Arial"/>
      <family val="2"/>
    </font>
    <font>
      <b/>
      <sz val="11"/>
      <color theme="1"/>
      <name val="Arial"/>
      <family val="2"/>
    </font>
    <font>
      <sz val="10"/>
      <color theme="1"/>
      <name val="Arial"/>
      <family val="2"/>
    </font>
    <font>
      <sz val="9"/>
      <color theme="1"/>
      <name val="Arial"/>
      <family val="2"/>
    </font>
    <font>
      <b/>
      <sz val="9"/>
      <color theme="1"/>
      <name val="Arial"/>
      <family val="2"/>
    </font>
    <font>
      <sz val="12"/>
      <color theme="1"/>
      <name val="Arial"/>
      <family val="2"/>
    </font>
    <font>
      <i/>
      <sz val="11"/>
      <color theme="1"/>
      <name val="Arial"/>
      <family val="2"/>
    </font>
    <font>
      <sz val="8"/>
      <name val="Calibri"/>
      <family val="2"/>
      <scheme val="minor"/>
    </font>
    <font>
      <sz val="8"/>
      <color theme="1"/>
      <name val="Arial"/>
      <family val="2"/>
    </font>
    <font>
      <sz val="7"/>
      <color theme="1"/>
      <name val="Arial"/>
      <family val="2"/>
    </font>
    <font>
      <b/>
      <sz val="7"/>
      <color theme="1"/>
      <name val="Arial"/>
      <family val="2"/>
    </font>
    <font>
      <b/>
      <sz val="10"/>
      <color theme="1"/>
      <name val="Arial"/>
      <family val="2"/>
    </font>
    <font>
      <b/>
      <sz val="11"/>
      <color theme="1"/>
      <name val="Calibri"/>
      <family val="2"/>
      <scheme val="minor"/>
    </font>
    <font>
      <b/>
      <sz val="11"/>
      <color theme="0"/>
      <name val="Arial"/>
      <family val="2"/>
    </font>
    <font>
      <sz val="9"/>
      <name val="Arial"/>
      <family val="2"/>
    </font>
    <font>
      <sz val="7"/>
      <name val="Arial"/>
      <family val="2"/>
    </font>
    <font>
      <b/>
      <sz val="9"/>
      <name val="Arial"/>
      <family val="2"/>
    </font>
    <font>
      <b/>
      <sz val="8"/>
      <color rgb="FFFF0000"/>
      <name val="Arial"/>
      <family val="2"/>
    </font>
    <font>
      <b/>
      <sz val="9"/>
      <color theme="0" tint="-4.9989318521683403E-2"/>
      <name val="Arial"/>
      <family val="2"/>
    </font>
    <font>
      <b/>
      <sz val="11"/>
      <color theme="0" tint="-4.9989318521683403E-2"/>
      <name val="Arial"/>
      <family val="2"/>
    </font>
    <font>
      <sz val="6"/>
      <name val="Arial"/>
      <family val="2"/>
    </font>
    <font>
      <i/>
      <sz val="6"/>
      <name val="Arial"/>
      <family val="2"/>
    </font>
    <font>
      <sz val="7"/>
      <color theme="0" tint="-4.9989318521683403E-2"/>
      <name val="Arial"/>
      <family val="2"/>
    </font>
    <font>
      <sz val="11"/>
      <name val="Arial"/>
      <family val="2"/>
    </font>
    <font>
      <b/>
      <sz val="11"/>
      <name val="Arial"/>
      <family val="2"/>
    </font>
    <font>
      <sz val="8"/>
      <name val="Arial"/>
      <family val="2"/>
    </font>
    <font>
      <b/>
      <sz val="8"/>
      <color theme="1"/>
      <name val="Arial"/>
      <family val="2"/>
    </font>
    <font>
      <b/>
      <sz val="8"/>
      <name val="Arial"/>
      <family val="2"/>
    </font>
    <font>
      <sz val="8"/>
      <color theme="0" tint="-4.9989318521683403E-2"/>
      <name val="Arial"/>
      <family val="2"/>
    </font>
    <font>
      <b/>
      <sz val="8"/>
      <color theme="0" tint="-4.9989318521683403E-2"/>
      <name val="Arial"/>
      <family val="2"/>
    </font>
    <font>
      <sz val="11"/>
      <color rgb="FF202124"/>
      <name val="Calibri"/>
      <family val="2"/>
      <scheme val="minor"/>
    </font>
    <font>
      <b/>
      <i/>
      <sz val="9"/>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A0EE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bgColor indexed="64"/>
      </patternFill>
    </fill>
    <fill>
      <patternFill patternType="solid">
        <fgColor rgb="FFF2F2F2"/>
        <bgColor indexed="64"/>
      </patternFill>
    </fill>
    <fill>
      <patternFill patternType="solid">
        <fgColor rgb="FF9966FF"/>
        <bgColor indexed="64"/>
      </patternFill>
    </fill>
    <fill>
      <patternFill patternType="solid">
        <fgColor rgb="FFFB635F"/>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214">
    <xf numFmtId="0" fontId="0" fillId="0" borderId="0" xfId="0"/>
    <xf numFmtId="0" fontId="3" fillId="2" borderId="0" xfId="0" applyFont="1" applyFill="1"/>
    <xf numFmtId="0" fontId="4" fillId="4" borderId="0" xfId="0" applyFont="1" applyFill="1" applyAlignment="1">
      <alignment horizontal="left" vertical="center"/>
    </xf>
    <xf numFmtId="0" fontId="5" fillId="4" borderId="0" xfId="0" applyFont="1" applyFill="1" applyAlignment="1">
      <alignment horizontal="left" vertical="center"/>
    </xf>
    <xf numFmtId="0" fontId="3" fillId="3" borderId="0" xfId="0" applyFont="1" applyFill="1"/>
    <xf numFmtId="17" fontId="3" fillId="3" borderId="0" xfId="0" applyNumberFormat="1" applyFont="1" applyFill="1" applyAlignment="1">
      <alignment horizontal="center"/>
    </xf>
    <xf numFmtId="0" fontId="3" fillId="3" borderId="0" xfId="0" applyFont="1" applyFill="1" applyAlignment="1">
      <alignment horizontal="center"/>
    </xf>
    <xf numFmtId="0" fontId="3" fillId="3" borderId="2" xfId="0" applyFont="1" applyFill="1" applyBorder="1"/>
    <xf numFmtId="0" fontId="7" fillId="3" borderId="0" xfId="0" applyFont="1" applyFill="1"/>
    <xf numFmtId="0" fontId="3" fillId="3" borderId="4" xfId="0" applyFont="1" applyFill="1" applyBorder="1"/>
    <xf numFmtId="0" fontId="3" fillId="3" borderId="5" xfId="0" applyFont="1" applyFill="1" applyBorder="1"/>
    <xf numFmtId="0" fontId="3" fillId="3" borderId="7" xfId="0" applyFont="1" applyFill="1" applyBorder="1"/>
    <xf numFmtId="0" fontId="3" fillId="3" borderId="0" xfId="0" quotePrefix="1" applyFont="1" applyFill="1"/>
    <xf numFmtId="0" fontId="3" fillId="3" borderId="8" xfId="0" applyFont="1" applyFill="1" applyBorder="1"/>
    <xf numFmtId="0" fontId="8" fillId="2" borderId="0" xfId="0" applyFont="1" applyFill="1"/>
    <xf numFmtId="0" fontId="8" fillId="2" borderId="9" xfId="0" applyFont="1" applyFill="1" applyBorder="1"/>
    <xf numFmtId="0" fontId="11" fillId="0" borderId="0" xfId="0" applyFont="1"/>
    <xf numFmtId="0" fontId="11" fillId="0" borderId="0" xfId="0" applyFont="1" applyAlignment="1">
      <alignment horizontal="center"/>
    </xf>
    <xf numFmtId="0" fontId="3" fillId="3" borderId="9" xfId="0" applyFont="1" applyFill="1" applyBorder="1"/>
    <xf numFmtId="0" fontId="3" fillId="3" borderId="13" xfId="0" applyFont="1" applyFill="1" applyBorder="1"/>
    <xf numFmtId="0" fontId="3" fillId="3" borderId="10" xfId="0" applyFont="1" applyFill="1" applyBorder="1"/>
    <xf numFmtId="0" fontId="6" fillId="3" borderId="7" xfId="0" applyFont="1" applyFill="1" applyBorder="1"/>
    <xf numFmtId="0" fontId="3" fillId="3" borderId="0" xfId="0" applyFont="1" applyFill="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left" vertical="center"/>
    </xf>
    <xf numFmtId="0" fontId="7" fillId="3" borderId="2" xfId="0" applyFont="1" applyFill="1" applyBorder="1" applyAlignment="1">
      <alignment horizontal="center"/>
    </xf>
    <xf numFmtId="0" fontId="11" fillId="3" borderId="0" xfId="0" applyFont="1" applyFill="1"/>
    <xf numFmtId="0" fontId="11" fillId="3" borderId="0" xfId="0" applyFont="1" applyFill="1" applyAlignment="1">
      <alignment horizontal="center"/>
    </xf>
    <xf numFmtId="0" fontId="3" fillId="3" borderId="0" xfId="0" applyFont="1" applyFill="1" applyAlignment="1">
      <alignment horizontal="left" vertical="center"/>
    </xf>
    <xf numFmtId="0" fontId="7" fillId="3" borderId="2" xfId="0" applyFont="1" applyFill="1" applyBorder="1"/>
    <xf numFmtId="0" fontId="7" fillId="3" borderId="0" xfId="0" applyFont="1" applyFill="1" applyAlignment="1">
      <alignment horizontal="center"/>
    </xf>
    <xf numFmtId="16" fontId="7" fillId="3" borderId="2" xfId="0" quotePrefix="1" applyNumberFormat="1" applyFont="1" applyFill="1" applyBorder="1" applyAlignment="1">
      <alignment horizontal="center"/>
    </xf>
    <xf numFmtId="0" fontId="7" fillId="3" borderId="2" xfId="0" quotePrefix="1" applyFont="1" applyFill="1" applyBorder="1" applyAlignment="1">
      <alignment horizontal="center"/>
    </xf>
    <xf numFmtId="2" fontId="7" fillId="3" borderId="2" xfId="0" applyNumberFormat="1" applyFont="1" applyFill="1" applyBorder="1" applyAlignment="1">
      <alignment horizontal="center"/>
    </xf>
    <xf numFmtId="0" fontId="3" fillId="2" borderId="0" xfId="0" applyFont="1" applyFill="1" applyAlignment="1">
      <alignment wrapText="1"/>
    </xf>
    <xf numFmtId="2" fontId="7" fillId="3" borderId="0" xfId="0" applyNumberFormat="1" applyFont="1" applyFill="1" applyAlignment="1">
      <alignment horizontal="center"/>
    </xf>
    <xf numFmtId="0" fontId="8" fillId="2" borderId="0" xfId="0" applyFont="1" applyFill="1" applyAlignment="1">
      <alignment horizontal="center" vertical="center"/>
    </xf>
    <xf numFmtId="0" fontId="3" fillId="2" borderId="9" xfId="0" applyFont="1" applyFill="1" applyBorder="1"/>
    <xf numFmtId="0" fontId="9" fillId="2" borderId="0" xfId="0" applyFont="1" applyFill="1" applyAlignment="1">
      <alignment horizontal="center" vertical="center"/>
    </xf>
    <xf numFmtId="0" fontId="9" fillId="3" borderId="0" xfId="0" applyFont="1" applyFill="1" applyAlignment="1">
      <alignment horizontal="center" vertical="center"/>
    </xf>
    <xf numFmtId="0" fontId="10" fillId="3" borderId="3" xfId="0" applyFont="1" applyFill="1" applyBorder="1" applyAlignment="1">
      <alignment horizontal="center" vertical="center"/>
    </xf>
    <xf numFmtId="0" fontId="16" fillId="2" borderId="0" xfId="0" applyFont="1" applyFill="1" applyAlignment="1">
      <alignment horizontal="center" vertical="center" wrapText="1"/>
    </xf>
    <xf numFmtId="164" fontId="14" fillId="3" borderId="12" xfId="0" applyNumberFormat="1" applyFont="1" applyFill="1" applyBorder="1" applyAlignment="1">
      <alignment horizontal="center" vertical="center"/>
    </xf>
    <xf numFmtId="1" fontId="14" fillId="3" borderId="9" xfId="0" applyNumberFormat="1" applyFont="1" applyFill="1" applyBorder="1" applyAlignment="1">
      <alignment horizontal="center" vertical="center"/>
    </xf>
    <xf numFmtId="0" fontId="15" fillId="2" borderId="0" xfId="0" applyFont="1" applyFill="1" applyAlignment="1">
      <alignment horizontal="left" vertical="center"/>
    </xf>
    <xf numFmtId="0" fontId="14" fillId="3" borderId="14" xfId="0" applyFont="1" applyFill="1" applyBorder="1" applyAlignment="1">
      <alignment horizontal="left" vertical="center"/>
    </xf>
    <xf numFmtId="0" fontId="14" fillId="3" borderId="7" xfId="0" applyFont="1" applyFill="1" applyBorder="1" applyAlignment="1">
      <alignment horizontal="center" vertical="center"/>
    </xf>
    <xf numFmtId="0" fontId="5" fillId="3" borderId="0" xfId="0" applyFont="1" applyFill="1" applyAlignment="1">
      <alignment horizontal="left" vertical="center"/>
    </xf>
    <xf numFmtId="0" fontId="3" fillId="3" borderId="0" xfId="0" applyFont="1" applyFill="1" applyAlignment="1">
      <alignment wrapText="1"/>
    </xf>
    <xf numFmtId="0" fontId="17" fillId="3" borderId="0" xfId="0" applyFont="1" applyFill="1"/>
    <xf numFmtId="0" fontId="9" fillId="2" borderId="0" xfId="0" applyFont="1" applyFill="1" applyAlignment="1">
      <alignment horizontal="right"/>
    </xf>
    <xf numFmtId="0" fontId="9" fillId="3" borderId="0" xfId="0" applyFont="1" applyFill="1" applyAlignment="1">
      <alignment horizontal="left" vertical="top" wrapText="1"/>
    </xf>
    <xf numFmtId="0" fontId="3" fillId="3" borderId="3" xfId="0" applyFont="1" applyFill="1" applyBorder="1"/>
    <xf numFmtId="0" fontId="3" fillId="3" borderId="11" xfId="0" applyFont="1" applyFill="1" applyBorder="1"/>
    <xf numFmtId="0" fontId="9" fillId="3" borderId="1" xfId="0" applyFont="1" applyFill="1" applyBorder="1"/>
    <xf numFmtId="0" fontId="16" fillId="3" borderId="6"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4" fillId="3" borderId="6" xfId="0" applyFont="1" applyFill="1" applyBorder="1" applyAlignment="1">
      <alignment horizontal="left" vertical="center"/>
    </xf>
    <xf numFmtId="0" fontId="14" fillId="3" borderId="3" xfId="0" applyFont="1" applyFill="1" applyBorder="1" applyAlignment="1">
      <alignment horizontal="left" vertical="center"/>
    </xf>
    <xf numFmtId="49" fontId="14" fillId="3" borderId="3" xfId="0" applyNumberFormat="1" applyFont="1" applyFill="1" applyBorder="1" applyAlignment="1">
      <alignment horizontal="left" vertical="center"/>
    </xf>
    <xf numFmtId="49" fontId="8" fillId="3" borderId="3" xfId="0" applyNumberFormat="1" applyFont="1" applyFill="1" applyBorder="1" applyAlignment="1">
      <alignment horizontal="left"/>
    </xf>
    <xf numFmtId="0" fontId="14" fillId="3" borderId="14" xfId="0" applyFont="1" applyFill="1" applyBorder="1" applyAlignment="1">
      <alignment horizontal="center" vertical="center"/>
    </xf>
    <xf numFmtId="0" fontId="18" fillId="0" borderId="0" xfId="0" applyFont="1" applyAlignment="1">
      <alignment vertical="center"/>
    </xf>
    <xf numFmtId="0" fontId="7" fillId="3" borderId="15" xfId="0" applyFont="1" applyFill="1" applyBorder="1"/>
    <xf numFmtId="0" fontId="3" fillId="3" borderId="16" xfId="0" applyFont="1" applyFill="1" applyBorder="1"/>
    <xf numFmtId="0" fontId="3" fillId="3" borderId="17" xfId="0" applyFont="1" applyFill="1" applyBorder="1"/>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9" fillId="6" borderId="1" xfId="0" applyFont="1" applyFill="1" applyBorder="1" applyAlignment="1">
      <alignment horizontal="left"/>
    </xf>
    <xf numFmtId="2" fontId="8" fillId="5" borderId="5" xfId="0" applyNumberFormat="1" applyFont="1" applyFill="1" applyBorder="1" applyAlignment="1" applyProtection="1">
      <alignment horizontal="center" vertical="center"/>
      <protection locked="0"/>
    </xf>
    <xf numFmtId="2" fontId="8" fillId="5" borderId="0" xfId="0" applyNumberFormat="1" applyFont="1" applyFill="1" applyAlignment="1" applyProtection="1">
      <alignment horizontal="center" vertical="center"/>
      <protection locked="0"/>
    </xf>
    <xf numFmtId="0" fontId="8" fillId="5" borderId="9" xfId="0" applyFont="1" applyFill="1" applyBorder="1" applyAlignment="1" applyProtection="1">
      <alignment horizontal="left" vertical="center"/>
      <protection locked="0"/>
    </xf>
    <xf numFmtId="0" fontId="3" fillId="2" borderId="0" xfId="0" applyFont="1" applyFill="1" applyProtection="1">
      <protection locked="0"/>
    </xf>
    <xf numFmtId="0" fontId="20" fillId="2" borderId="7" xfId="0" applyFont="1" applyFill="1" applyBorder="1" applyAlignment="1">
      <alignment horizontal="center" vertical="center" wrapText="1"/>
    </xf>
    <xf numFmtId="0" fontId="7" fillId="3" borderId="6" xfId="0" applyFont="1" applyFill="1" applyBorder="1" applyAlignment="1">
      <alignment vertical="center"/>
    </xf>
    <xf numFmtId="0" fontId="7" fillId="3" borderId="6" xfId="0" applyFont="1" applyFill="1" applyBorder="1" applyAlignment="1">
      <alignment horizontal="center" vertical="center" wrapText="1"/>
    </xf>
    <xf numFmtId="0" fontId="7" fillId="3" borderId="14" xfId="0" applyFont="1" applyFill="1" applyBorder="1" applyAlignment="1">
      <alignment horizontal="center" vertical="center" wrapText="1"/>
    </xf>
    <xf numFmtId="164" fontId="8" fillId="3" borderId="12" xfId="0" applyNumberFormat="1" applyFont="1" applyFill="1" applyBorder="1" applyAlignment="1">
      <alignment horizontal="center" vertical="center"/>
    </xf>
    <xf numFmtId="164" fontId="8" fillId="3" borderId="9" xfId="0" applyNumberFormat="1" applyFont="1" applyFill="1" applyBorder="1" applyAlignment="1">
      <alignment horizontal="center" vertical="center"/>
    </xf>
    <xf numFmtId="3" fontId="8" fillId="3" borderId="5" xfId="0" applyNumberFormat="1" applyFont="1" applyFill="1" applyBorder="1" applyAlignment="1">
      <alignment horizontal="center" vertical="center"/>
    </xf>
    <xf numFmtId="0" fontId="15" fillId="2" borderId="0" xfId="0" applyFont="1" applyFill="1"/>
    <xf numFmtId="0" fontId="23" fillId="3" borderId="1" xfId="0" applyFont="1" applyFill="1" applyBorder="1"/>
    <xf numFmtId="0" fontId="3" fillId="7" borderId="0" xfId="0" applyFont="1" applyFill="1"/>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2" borderId="2" xfId="0" applyFont="1" applyFill="1" applyBorder="1"/>
    <xf numFmtId="0" fontId="7" fillId="3" borderId="3" xfId="0" applyFont="1" applyFill="1" applyBorder="1" applyAlignment="1">
      <alignment vertical="center" wrapText="1"/>
    </xf>
    <xf numFmtId="0" fontId="7" fillId="3" borderId="11" xfId="0" applyFont="1" applyFill="1" applyBorder="1" applyAlignment="1">
      <alignment vertical="center" wrapText="1"/>
    </xf>
    <xf numFmtId="0" fontId="7" fillId="2" borderId="0" xfId="0" applyFont="1" applyFill="1" applyAlignment="1">
      <alignment horizontal="center" vertical="center" wrapText="1"/>
    </xf>
    <xf numFmtId="0" fontId="7" fillId="3" borderId="3" xfId="0" applyFont="1" applyFill="1" applyBorder="1" applyAlignment="1">
      <alignment horizontal="center" vertical="center" wrapText="1"/>
    </xf>
    <xf numFmtId="0" fontId="3" fillId="2" borderId="0" xfId="0" applyFont="1" applyFill="1" applyAlignment="1">
      <alignment horizontal="center" wrapText="1"/>
    </xf>
    <xf numFmtId="0" fontId="24" fillId="2" borderId="0" xfId="0" applyFont="1" applyFill="1" applyAlignment="1">
      <alignment horizontal="center" vertical="center" wrapText="1"/>
    </xf>
    <xf numFmtId="0" fontId="25" fillId="2" borderId="0" xfId="0" applyFont="1" applyFill="1"/>
    <xf numFmtId="0" fontId="9" fillId="2" borderId="0" xfId="0" applyFont="1" applyFill="1" applyAlignment="1">
      <alignment horizontal="center" vertical="center" wrapText="1"/>
    </xf>
    <xf numFmtId="0" fontId="7" fillId="3" borderId="7" xfId="0" applyFont="1" applyFill="1" applyBorder="1" applyAlignment="1">
      <alignment vertical="center"/>
    </xf>
    <xf numFmtId="0" fontId="7" fillId="3" borderId="8" xfId="0" applyFont="1" applyFill="1" applyBorder="1" applyAlignment="1">
      <alignment vertical="center" wrapText="1"/>
    </xf>
    <xf numFmtId="0" fontId="7" fillId="3" borderId="13" xfId="0" applyFont="1" applyFill="1" applyBorder="1" applyAlignment="1">
      <alignment vertical="center" wrapText="1"/>
    </xf>
    <xf numFmtId="0" fontId="3" fillId="3" borderId="14" xfId="0" applyFont="1" applyFill="1" applyBorder="1" applyAlignment="1">
      <alignment wrapText="1"/>
    </xf>
    <xf numFmtId="0" fontId="9" fillId="5" borderId="1" xfId="0" applyFont="1" applyFill="1" applyBorder="1" applyAlignment="1" applyProtection="1">
      <alignment horizontal="left"/>
      <protection locked="0"/>
    </xf>
    <xf numFmtId="2" fontId="9" fillId="5" borderId="1" xfId="0" applyNumberFormat="1" applyFont="1" applyFill="1" applyBorder="1" applyAlignment="1" applyProtection="1">
      <alignment horizontal="center"/>
      <protection locked="0"/>
    </xf>
    <xf numFmtId="1" fontId="9" fillId="5" borderId="1" xfId="0" applyNumberFormat="1" applyFont="1" applyFill="1" applyBorder="1" applyAlignment="1" applyProtection="1">
      <alignment horizontal="center"/>
      <protection locked="0"/>
    </xf>
    <xf numFmtId="2" fontId="8" fillId="5" borderId="1" xfId="0" applyNumberFormat="1" applyFont="1" applyFill="1" applyBorder="1" applyAlignment="1" applyProtection="1">
      <alignment horizontal="center" vertical="center"/>
      <protection locked="0"/>
    </xf>
    <xf numFmtId="0" fontId="14" fillId="3" borderId="8" xfId="0" applyFont="1" applyFill="1" applyBorder="1" applyAlignment="1">
      <alignment horizontal="left" vertical="center"/>
    </xf>
    <xf numFmtId="0" fontId="21" fillId="2" borderId="3"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3"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3" fillId="6" borderId="0" xfId="0" applyFont="1" applyFill="1"/>
    <xf numFmtId="0" fontId="10" fillId="3" borderId="3" xfId="0" applyFont="1" applyFill="1" applyBorder="1" applyAlignment="1">
      <alignment vertical="center" wrapText="1"/>
    </xf>
    <xf numFmtId="0" fontId="10" fillId="3" borderId="11" xfId="0" applyFont="1" applyFill="1" applyBorder="1" applyAlignment="1">
      <alignment vertical="center" wrapText="1"/>
    </xf>
    <xf numFmtId="0" fontId="10" fillId="3" borderId="6" xfId="0" applyFont="1" applyFill="1" applyBorder="1" applyAlignment="1">
      <alignment vertical="center"/>
    </xf>
    <xf numFmtId="0" fontId="7" fillId="3" borderId="0" xfId="0" applyFont="1" applyFill="1" applyAlignment="1">
      <alignment horizontal="center" vertical="center" wrapText="1"/>
    </xf>
    <xf numFmtId="0" fontId="22" fillId="2" borderId="0" xfId="0" applyFont="1" applyFill="1" applyAlignment="1">
      <alignment horizontal="center" vertical="center" wrapText="1"/>
    </xf>
    <xf numFmtId="0" fontId="3" fillId="6" borderId="0" xfId="0" applyFont="1" applyFill="1" applyAlignment="1">
      <alignment horizontal="center"/>
    </xf>
    <xf numFmtId="2" fontId="29" fillId="2" borderId="0" xfId="0" applyNumberFormat="1" applyFont="1" applyFill="1"/>
    <xf numFmtId="0" fontId="32" fillId="3" borderId="1" xfId="0" applyFont="1" applyFill="1" applyBorder="1" applyAlignment="1">
      <alignment horizontal="center" vertical="center"/>
    </xf>
    <xf numFmtId="0" fontId="32" fillId="3" borderId="1" xfId="0" applyFont="1" applyFill="1" applyBorder="1" applyAlignment="1">
      <alignment horizontal="center" vertical="center" wrapText="1"/>
    </xf>
    <xf numFmtId="0" fontId="14" fillId="3" borderId="1" xfId="0" applyFont="1" applyFill="1" applyBorder="1" applyAlignment="1">
      <alignment horizontal="center"/>
    </xf>
    <xf numFmtId="164" fontId="31" fillId="3" borderId="1" xfId="0" applyNumberFormat="1" applyFont="1" applyFill="1" applyBorder="1" applyAlignment="1">
      <alignment horizontal="center" vertical="center"/>
    </xf>
    <xf numFmtId="164" fontId="33" fillId="3" borderId="1" xfId="0" applyNumberFormat="1" applyFont="1" applyFill="1" applyBorder="1" applyAlignment="1">
      <alignment horizontal="center" vertical="center"/>
    </xf>
    <xf numFmtId="0" fontId="32" fillId="2" borderId="0" xfId="0" applyFont="1" applyFill="1" applyAlignment="1">
      <alignment horizontal="right"/>
    </xf>
    <xf numFmtId="0" fontId="33" fillId="2" borderId="0" xfId="0" applyFont="1" applyFill="1" applyAlignment="1">
      <alignment horizontal="right"/>
    </xf>
    <xf numFmtId="0" fontId="14" fillId="2" borderId="0" xfId="0" applyFont="1" applyFill="1"/>
    <xf numFmtId="164" fontId="31" fillId="3" borderId="14" xfId="0" applyNumberFormat="1" applyFont="1" applyFill="1" applyBorder="1" applyAlignment="1">
      <alignment horizontal="center" vertical="center"/>
    </xf>
    <xf numFmtId="165" fontId="32" fillId="3" borderId="1" xfId="0" applyNumberFormat="1" applyFont="1" applyFill="1" applyBorder="1" applyAlignment="1">
      <alignment horizontal="center"/>
    </xf>
    <xf numFmtId="164" fontId="34" fillId="2" borderId="0" xfId="0" applyNumberFormat="1" applyFont="1" applyFill="1" applyAlignment="1">
      <alignment horizontal="center" vertical="center"/>
    </xf>
    <xf numFmtId="0" fontId="35" fillId="2" borderId="0" xfId="0" applyFont="1" applyFill="1" applyAlignment="1">
      <alignment horizontal="right"/>
    </xf>
    <xf numFmtId="0" fontId="32" fillId="2" borderId="0" xfId="0" applyFont="1" applyFill="1" applyAlignment="1">
      <alignment vertical="center"/>
    </xf>
    <xf numFmtId="0" fontId="14" fillId="3" borderId="0" xfId="0" applyFont="1" applyFill="1"/>
    <xf numFmtId="0" fontId="32" fillId="2" borderId="0" xfId="0" applyFont="1" applyFill="1" applyAlignment="1">
      <alignment horizontal="right" vertical="top"/>
    </xf>
    <xf numFmtId="0" fontId="14" fillId="2" borderId="0" xfId="0" applyFont="1" applyFill="1" applyAlignment="1">
      <alignment vertical="center"/>
    </xf>
    <xf numFmtId="0" fontId="14" fillId="2" borderId="0" xfId="0" applyFont="1" applyFill="1" applyAlignment="1">
      <alignment horizontal="right" vertical="center"/>
    </xf>
    <xf numFmtId="3" fontId="14" fillId="3" borderId="0" xfId="0" applyNumberFormat="1" applyFon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2" fontId="14" fillId="3" borderId="1" xfId="0" applyNumberFormat="1" applyFont="1" applyFill="1" applyBorder="1" applyAlignment="1">
      <alignment horizontal="center" vertical="center"/>
    </xf>
    <xf numFmtId="1" fontId="14" fillId="3" borderId="1" xfId="0" applyNumberFormat="1" applyFont="1" applyFill="1" applyBorder="1" applyAlignment="1">
      <alignment horizontal="center"/>
    </xf>
    <xf numFmtId="0" fontId="9" fillId="3" borderId="14" xfId="0" applyFont="1" applyFill="1" applyBorder="1"/>
    <xf numFmtId="0" fontId="14" fillId="2" borderId="0" xfId="0" applyFont="1" applyFill="1" applyAlignment="1">
      <alignment horizont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49" fontId="12" fillId="5" borderId="1" xfId="0" applyNumberFormat="1" applyFont="1" applyFill="1" applyBorder="1" applyAlignment="1" applyProtection="1">
      <alignment horizontal="left" vertical="center"/>
      <protection locked="0"/>
    </xf>
    <xf numFmtId="1" fontId="3" fillId="5" borderId="1" xfId="0" applyNumberFormat="1" applyFont="1" applyFill="1" applyBorder="1" applyAlignment="1" applyProtection="1">
      <alignment horizontal="left" vertical="center"/>
      <protection locked="0"/>
    </xf>
    <xf numFmtId="49" fontId="3" fillId="5" borderId="14" xfId="0" applyNumberFormat="1" applyFont="1" applyFill="1" applyBorder="1" applyAlignment="1" applyProtection="1">
      <alignment horizontal="left" vertical="center"/>
      <protection locked="0"/>
    </xf>
    <xf numFmtId="0" fontId="3" fillId="3" borderId="2" xfId="0" applyFont="1" applyFill="1" applyBorder="1" applyProtection="1">
      <protection locked="0"/>
    </xf>
    <xf numFmtId="0" fontId="3" fillId="3" borderId="0" xfId="0" applyFont="1" applyFill="1" applyProtection="1">
      <protection locked="0"/>
    </xf>
    <xf numFmtId="0" fontId="3" fillId="3" borderId="16" xfId="0" applyFont="1" applyFill="1" applyBorder="1" applyProtection="1">
      <protection locked="0"/>
    </xf>
    <xf numFmtId="0" fontId="9" fillId="2" borderId="0" xfId="0" applyFont="1" applyFill="1" applyAlignment="1">
      <alignment horizontal="right" vertical="top"/>
    </xf>
    <xf numFmtId="0" fontId="9" fillId="2" borderId="0" xfId="0" applyFont="1" applyFill="1" applyAlignment="1">
      <alignment horizontal="right" vertical="center"/>
    </xf>
    <xf numFmtId="0" fontId="14" fillId="3" borderId="1" xfId="0" applyFont="1" applyFill="1" applyBorder="1" applyAlignment="1">
      <alignment horizontal="center" vertical="center" wrapText="1"/>
    </xf>
    <xf numFmtId="0" fontId="15" fillId="2" borderId="8" xfId="0" applyFont="1" applyFill="1" applyBorder="1" applyAlignment="1">
      <alignment horizontal="center" vertical="center"/>
    </xf>
    <xf numFmtId="164" fontId="30" fillId="3" borderId="18" xfId="0" applyNumberFormat="1" applyFont="1" applyFill="1" applyBorder="1" applyAlignment="1">
      <alignment horizontal="center" vertical="center"/>
    </xf>
    <xf numFmtId="0" fontId="8" fillId="3" borderId="12" xfId="0" applyFont="1" applyFill="1" applyBorder="1" applyAlignment="1">
      <alignment horizontal="center" vertical="center"/>
    </xf>
    <xf numFmtId="2" fontId="8" fillId="3" borderId="1" xfId="0" applyNumberFormat="1" applyFont="1" applyFill="1" applyBorder="1" applyAlignment="1">
      <alignment horizontal="center" vertical="center"/>
    </xf>
    <xf numFmtId="2" fontId="9" fillId="3" borderId="1" xfId="0" applyNumberFormat="1" applyFont="1" applyFill="1" applyBorder="1" applyAlignment="1">
      <alignment horizontal="center"/>
    </xf>
    <xf numFmtId="0" fontId="7" fillId="2" borderId="0" xfId="0" applyFont="1" applyFill="1" applyAlignment="1">
      <alignment horizontal="center"/>
    </xf>
    <xf numFmtId="2" fontId="9" fillId="3" borderId="1" xfId="0" applyNumberFormat="1" applyFont="1" applyFill="1" applyBorder="1" applyAlignment="1">
      <alignment horizontal="center" vertical="center"/>
    </xf>
    <xf numFmtId="0" fontId="30" fillId="2" borderId="0" xfId="0" applyFont="1" applyFill="1" applyAlignment="1">
      <alignment horizontal="center"/>
    </xf>
    <xf numFmtId="164" fontId="8" fillId="3" borderId="0" xfId="0" applyNumberFormat="1" applyFont="1" applyFill="1" applyAlignment="1">
      <alignment horizontal="center" vertical="center"/>
    </xf>
    <xf numFmtId="0" fontId="9" fillId="5" borderId="14" xfId="0" applyFont="1" applyFill="1" applyBorder="1" applyAlignment="1" applyProtection="1">
      <alignment horizontal="left"/>
      <protection locked="0"/>
    </xf>
    <xf numFmtId="49" fontId="3" fillId="5" borderId="19" xfId="0" applyNumberFormat="1" applyFont="1" applyFill="1" applyBorder="1" applyAlignment="1" applyProtection="1">
      <alignment horizontal="left" vertical="center"/>
      <protection locked="0"/>
    </xf>
    <xf numFmtId="0" fontId="3" fillId="3" borderId="12" xfId="0" applyFont="1" applyFill="1" applyBorder="1"/>
    <xf numFmtId="49" fontId="3" fillId="5" borderId="20" xfId="0" applyNumberFormat="1" applyFont="1" applyFill="1" applyBorder="1" applyAlignment="1" applyProtection="1">
      <alignment horizontal="left" vertical="center"/>
      <protection locked="0"/>
    </xf>
    <xf numFmtId="14" fontId="3" fillId="3" borderId="2" xfId="0" applyNumberFormat="1" applyFont="1" applyFill="1" applyBorder="1" applyAlignment="1" applyProtection="1">
      <alignment vertical="center"/>
      <protection locked="0"/>
    </xf>
    <xf numFmtId="0" fontId="3" fillId="8" borderId="0" xfId="0" applyFont="1" applyFill="1"/>
    <xf numFmtId="0" fontId="6" fillId="9" borderId="0" xfId="0" applyFont="1" applyFill="1" applyAlignment="1">
      <alignment horizontal="left" vertical="center"/>
    </xf>
    <xf numFmtId="0" fontId="4" fillId="9" borderId="0" xfId="0" applyFont="1" applyFill="1" applyAlignment="1">
      <alignment horizontal="left" vertical="center"/>
    </xf>
    <xf numFmtId="0" fontId="5" fillId="9" borderId="0" xfId="0" applyFont="1" applyFill="1" applyAlignment="1">
      <alignment horizontal="left" vertical="center"/>
    </xf>
    <xf numFmtId="0" fontId="3" fillId="9" borderId="0" xfId="0" applyFont="1" applyFill="1"/>
    <xf numFmtId="0" fontId="6" fillId="9" borderId="0" xfId="0" applyFont="1" applyFill="1"/>
    <xf numFmtId="0" fontId="18" fillId="9" borderId="0" xfId="0" applyFont="1" applyFill="1" applyAlignment="1">
      <alignment vertical="center"/>
    </xf>
    <xf numFmtId="0" fontId="2" fillId="9" borderId="0" xfId="0" applyFont="1" applyFill="1" applyAlignment="1">
      <alignment vertical="center"/>
    </xf>
    <xf numFmtId="0" fontId="3" fillId="10" borderId="19" xfId="0" applyFont="1" applyFill="1" applyBorder="1" applyProtection="1">
      <protection locked="0"/>
    </xf>
    <xf numFmtId="0" fontId="2" fillId="9" borderId="0" xfId="0" applyFont="1" applyFill="1"/>
    <xf numFmtId="0" fontId="2" fillId="3" borderId="0" xfId="0" applyFont="1" applyFill="1"/>
    <xf numFmtId="0" fontId="2" fillId="0" borderId="1" xfId="0" applyFont="1" applyBorder="1" applyAlignment="1">
      <alignment horizontal="left" vertical="top"/>
    </xf>
    <xf numFmtId="0" fontId="2" fillId="3" borderId="1" xfId="0" applyFont="1" applyFill="1" applyBorder="1"/>
    <xf numFmtId="0" fontId="2" fillId="3" borderId="1" xfId="0" applyFont="1" applyFill="1" applyBorder="1" applyAlignment="1">
      <alignment horizontal="left" vertical="top"/>
    </xf>
    <xf numFmtId="0" fontId="1" fillId="0" borderId="1" xfId="0" applyFont="1" applyBorder="1" applyAlignment="1">
      <alignment horizontal="left" vertical="top"/>
    </xf>
    <xf numFmtId="0" fontId="3" fillId="3" borderId="21" xfId="0" applyFont="1" applyFill="1" applyBorder="1"/>
    <xf numFmtId="0" fontId="3" fillId="10" borderId="22" xfId="0" applyFont="1" applyFill="1" applyBorder="1" applyProtection="1">
      <protection locked="0"/>
    </xf>
    <xf numFmtId="0" fontId="10" fillId="11" borderId="0" xfId="0" applyFont="1" applyFill="1" applyAlignment="1">
      <alignment horizontal="left" vertical="top"/>
    </xf>
    <xf numFmtId="0" fontId="7" fillId="11" borderId="0" xfId="0" applyFont="1" applyFill="1"/>
    <xf numFmtId="0" fontId="6" fillId="11" borderId="0" xfId="0" applyFont="1" applyFill="1" applyAlignment="1">
      <alignment horizontal="left" vertical="center"/>
    </xf>
    <xf numFmtId="0" fontId="16" fillId="11" borderId="0" xfId="0" applyFont="1" applyFill="1" applyAlignment="1">
      <alignment horizontal="center" vertical="center"/>
    </xf>
    <xf numFmtId="0" fontId="10" fillId="11" borderId="0" xfId="0" applyFont="1" applyFill="1"/>
    <xf numFmtId="0" fontId="2" fillId="3" borderId="6" xfId="0" applyFont="1" applyFill="1" applyBorder="1" applyAlignment="1">
      <alignment horizontal="left" wrapText="1"/>
    </xf>
    <xf numFmtId="0" fontId="2" fillId="3" borderId="3" xfId="0" applyFont="1" applyFill="1" applyBorder="1" applyAlignment="1">
      <alignment horizontal="left" wrapText="1"/>
    </xf>
    <xf numFmtId="0" fontId="2" fillId="3" borderId="11" xfId="0" applyFont="1" applyFill="1" applyBorder="1" applyAlignment="1">
      <alignment horizontal="left" wrapText="1"/>
    </xf>
    <xf numFmtId="0" fontId="2" fillId="3" borderId="6" xfId="0" applyFont="1" applyFill="1" applyBorder="1" applyAlignment="1">
      <alignment horizontal="left"/>
    </xf>
    <xf numFmtId="0" fontId="2" fillId="3" borderId="3" xfId="0" applyFont="1" applyFill="1" applyBorder="1" applyAlignment="1">
      <alignment horizontal="left"/>
    </xf>
    <xf numFmtId="0" fontId="2" fillId="3" borderId="11" xfId="0" applyFont="1" applyFill="1" applyBorder="1" applyAlignment="1">
      <alignment horizontal="left"/>
    </xf>
    <xf numFmtId="0" fontId="1" fillId="0" borderId="0" xfId="0" applyFont="1" applyAlignment="1">
      <alignment horizontal="left" vertical="top" wrapText="1"/>
    </xf>
    <xf numFmtId="0" fontId="2" fillId="0" borderId="0" xfId="0" applyFont="1" applyAlignment="1">
      <alignment horizontal="left" vertical="top" wrapText="1"/>
    </xf>
    <xf numFmtId="0" fontId="2" fillId="9" borderId="0" xfId="0" applyFont="1" applyFill="1" applyAlignment="1">
      <alignment horizontal="left" vertical="center" wrapText="1"/>
    </xf>
    <xf numFmtId="0" fontId="1" fillId="3" borderId="0" xfId="0" applyFont="1" applyFill="1" applyAlignment="1">
      <alignment horizontal="left" vertical="top" wrapText="1"/>
    </xf>
    <xf numFmtId="0" fontId="2" fillId="3" borderId="0" xfId="0" applyFont="1" applyFill="1" applyAlignment="1">
      <alignment horizontal="left" vertical="top" wrapText="1"/>
    </xf>
    <xf numFmtId="0" fontId="1" fillId="9" borderId="0" xfId="0" applyFont="1" applyFill="1" applyAlignment="1">
      <alignment horizontal="left" vertical="center" wrapText="1"/>
    </xf>
    <xf numFmtId="0" fontId="2" fillId="9" borderId="0" xfId="0" applyFont="1" applyFill="1" applyAlignment="1">
      <alignment horizontal="left" vertical="center"/>
    </xf>
    <xf numFmtId="0" fontId="2" fillId="3" borderId="1" xfId="0" applyFont="1" applyFill="1" applyBorder="1" applyAlignment="1">
      <alignment horizontal="left" wrapText="1"/>
    </xf>
    <xf numFmtId="0" fontId="1" fillId="3" borderId="1" xfId="0" applyFont="1" applyFill="1" applyBorder="1" applyAlignment="1">
      <alignment horizontal="left" wrapText="1"/>
    </xf>
    <xf numFmtId="0" fontId="36" fillId="0" borderId="1" xfId="0" applyFont="1" applyBorder="1" applyAlignment="1">
      <alignment horizontal="left" wrapText="1"/>
    </xf>
    <xf numFmtId="0" fontId="7" fillId="9" borderId="0" xfId="0" applyFont="1" applyFill="1" applyAlignment="1">
      <alignment horizontal="left"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0" fillId="0" borderId="0" xfId="0" applyFont="1" applyFill="1" applyBorder="1" applyAlignment="1">
      <alignment horizontal="left"/>
    </xf>
    <xf numFmtId="0" fontId="9" fillId="0" borderId="0" xfId="0" applyFont="1" applyFill="1" applyBorder="1" applyAlignment="1">
      <alignment horizontal="left" vertical="top" wrapText="1"/>
    </xf>
    <xf numFmtId="0" fontId="10" fillId="9" borderId="0" xfId="0" applyFont="1" applyFill="1" applyAlignment="1">
      <alignment horizontal="left" vertical="top"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cellXfs>
  <cellStyles count="1">
    <cellStyle name="Normal" xfId="0" builtinId="0"/>
  </cellStyles>
  <dxfs count="112">
    <dxf>
      <font>
        <color rgb="FF006100"/>
      </font>
      <fill>
        <patternFill>
          <bgColor rgb="FFC6EFCE"/>
        </patternFill>
      </fill>
    </dxf>
    <dxf>
      <font>
        <b val="0"/>
        <i val="0"/>
        <strike val="0"/>
        <condense val="0"/>
        <extend val="0"/>
        <outline val="0"/>
        <shadow val="0"/>
        <u val="none"/>
        <vertAlign val="baseline"/>
        <sz val="8"/>
        <color theme="1"/>
        <name val="Arial"/>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7"/>
        <color theme="1"/>
        <name val="Arial"/>
        <family val="2"/>
        <scheme val="none"/>
      </font>
      <fill>
        <patternFill patternType="solid">
          <fgColor indexed="64"/>
          <bgColor theme="0" tint="-4.9989318521683403E-2"/>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theme="1"/>
        <name val="Arial"/>
        <family val="2"/>
        <scheme val="none"/>
      </font>
      <fill>
        <patternFill patternType="solid">
          <fgColor indexed="64"/>
          <bgColor theme="0"/>
        </patternFill>
      </fill>
      <alignment horizontal="left" vertical="center" textRotation="0" wrapText="0" indent="0" justifyLastLine="0" shrinkToFit="0" readingOrder="0"/>
    </dxf>
    <dxf>
      <border outline="0">
        <left style="thin">
          <color indexed="64"/>
        </left>
      </border>
    </dxf>
    <dxf>
      <font>
        <b val="0"/>
        <strike val="0"/>
        <outline val="0"/>
        <shadow val="0"/>
        <u val="none"/>
        <vertAlign val="baseline"/>
        <color auto="1"/>
        <name val="Arial"/>
        <family val="2"/>
        <scheme val="none"/>
      </font>
    </dxf>
    <dxf>
      <fill>
        <patternFill>
          <bgColor rgb="FFFFC7CE"/>
        </patternFill>
      </fill>
    </dxf>
    <dxf>
      <font>
        <b val="0"/>
        <i val="0"/>
      </font>
      <fill>
        <patternFill>
          <bgColor rgb="FFC6EFCE"/>
        </patternFill>
      </fill>
    </dxf>
    <dxf>
      <font>
        <b val="0"/>
        <i val="0"/>
      </font>
      <fill>
        <patternFill>
          <bgColor rgb="FFC6EFCE"/>
        </patternFill>
      </fill>
    </dxf>
    <dxf>
      <fill>
        <patternFill>
          <bgColor rgb="FFFFC7CE"/>
        </patternFill>
      </fill>
    </dxf>
    <dxf>
      <font>
        <b val="0"/>
        <i val="0"/>
      </font>
      <fill>
        <patternFill>
          <bgColor rgb="FFC6EFCE"/>
        </patternFill>
      </fill>
    </dxf>
    <dxf>
      <font>
        <b val="0"/>
        <i val="0"/>
        <color auto="1"/>
      </font>
      <fill>
        <patternFill>
          <fgColor theme="0"/>
          <bgColor rgb="FFFFC7CE"/>
        </patternFill>
      </fill>
    </dxf>
    <dxf>
      <font>
        <b val="0"/>
        <i val="0"/>
        <strike val="0"/>
        <condense val="0"/>
        <extend val="0"/>
        <outline val="0"/>
        <shadow val="0"/>
        <u val="none"/>
        <vertAlign val="baseline"/>
        <sz val="10"/>
        <color theme="1"/>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bottom/>
        <vertical/>
        <horizontal/>
      </border>
      <protection locked="1" hidden="0"/>
    </dxf>
    <dxf>
      <font>
        <b val="0"/>
        <i val="0"/>
        <strike val="0"/>
        <condense val="0"/>
        <extend val="0"/>
        <outline val="0"/>
        <shadow val="0"/>
        <u val="none"/>
        <vertAlign val="baseline"/>
        <sz val="10"/>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alignment horizontal="left" vertical="center"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tint="-4.9989318521683403E-2"/>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9"/>
        <color theme="1"/>
        <name val="Arial"/>
        <family val="2"/>
        <scheme val="none"/>
      </font>
      <numFmt numFmtId="1" formatCode="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family val="2"/>
        <scheme val="none"/>
      </font>
      <fill>
        <patternFill patternType="solid">
          <fgColor indexed="64"/>
          <bgColor theme="7" tint="0.79998168889431442"/>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thin">
          <color indexed="64"/>
        </right>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font>
        <b/>
        <strike val="0"/>
        <outline val="0"/>
        <shadow val="0"/>
        <u val="none"/>
        <vertAlign val="baseline"/>
        <color auto="1"/>
        <name val="Arial"/>
        <family val="2"/>
        <scheme val="none"/>
      </font>
      <protection locked="1" hidden="0"/>
    </dxf>
    <dxf>
      <font>
        <color rgb="FFC00000"/>
      </font>
      <fill>
        <patternFill>
          <bgColor rgb="FFFFCCCC"/>
        </patternFill>
      </fill>
    </dxf>
    <dxf>
      <font>
        <color theme="9" tint="-0.499984740745262"/>
      </font>
      <fill>
        <patternFill>
          <bgColor theme="9" tint="0.79998168889431442"/>
        </patternFill>
      </fill>
    </dxf>
    <dxf>
      <font>
        <color auto="1"/>
      </font>
      <fill>
        <patternFill patternType="none">
          <bgColor auto="1"/>
        </patternFill>
      </fill>
    </dxf>
    <dxf>
      <font>
        <color theme="9" tint="-0.499984740745262"/>
      </font>
      <fill>
        <patternFill>
          <bgColor rgb="FFE2EFDA"/>
        </patternFill>
      </fill>
    </dxf>
    <dxf>
      <font>
        <color rgb="FF9C0006"/>
      </font>
      <fill>
        <patternFill>
          <bgColor rgb="FFFFC7CE"/>
        </patternFill>
      </fill>
    </dxf>
    <dxf>
      <font>
        <color theme="9" tint="-0.499984740745262"/>
      </font>
      <fill>
        <patternFill>
          <bgColor rgb="FFE2EFDA"/>
        </patternFill>
      </fill>
    </dxf>
    <dxf>
      <font>
        <color rgb="FF9C0006"/>
      </font>
      <fill>
        <patternFill>
          <bgColor rgb="FFFFC7CE"/>
        </patternFill>
      </fill>
    </dxf>
    <dxf>
      <font>
        <color rgb="FF006100"/>
      </font>
      <fill>
        <patternFill>
          <bgColor rgb="FFE2EFDA"/>
        </patternFill>
      </fill>
    </dxf>
    <dxf>
      <font>
        <color rgb="FF9C0006"/>
      </font>
      <fill>
        <patternFill>
          <bgColor rgb="FFFFC7CE"/>
        </patternFill>
      </fill>
    </dxf>
    <dxf>
      <font>
        <color rgb="FF006100"/>
      </font>
      <fill>
        <patternFill>
          <bgColor rgb="FFE2EFDA"/>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border outline="0">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border outline="0">
        <top style="thin">
          <color rgb="FF000000"/>
        </top>
        <bottom style="thin">
          <color rgb="FF000000"/>
        </bottom>
      </border>
    </dxf>
    <dxf>
      <font>
        <b val="0"/>
        <i val="0"/>
        <strike val="0"/>
        <condense val="0"/>
        <extend val="0"/>
        <outline val="0"/>
        <shadow val="0"/>
        <u val="none"/>
        <vertAlign val="baseline"/>
        <sz val="11"/>
        <color rgb="FF000000"/>
        <name val="Arial"/>
        <family val="2"/>
        <scheme val="none"/>
      </font>
      <fill>
        <patternFill patternType="solid">
          <fgColor rgb="FF000000"/>
          <bgColor rgb="FFFFFFFF"/>
        </patternFill>
      </fill>
    </dxf>
    <dxf>
      <font>
        <b/>
        <i val="0"/>
        <strike val="0"/>
        <condense val="0"/>
        <extend val="0"/>
        <outline val="0"/>
        <shadow val="0"/>
        <u val="none"/>
        <vertAlign val="baseline"/>
        <sz val="11"/>
        <color theme="1"/>
        <name val="Arial"/>
        <family val="2"/>
        <scheme val="none"/>
      </font>
      <fill>
        <patternFill patternType="solid">
          <fgColor indexed="64"/>
          <bgColor theme="0"/>
        </patternFill>
      </fill>
    </dxf>
  </dxfs>
  <tableStyles count="0" defaultTableStyle="TableStyleMedium2" defaultPivotStyle="PivotStyleLight16"/>
  <colors>
    <mruColors>
      <color rgb="FFFB635F"/>
      <color rgb="FF9966FF"/>
      <color rgb="FFF2F2F2"/>
      <color rgb="FFEAEAEA"/>
      <color rgb="FFFFCCCC"/>
      <color rgb="FFFFFF99"/>
      <color rgb="FFE2EFDA"/>
      <color rgb="FFFECC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'X-GRAPH DATA'!$C$88</c:f>
              <c:strCache>
                <c:ptCount val="1"/>
                <c:pt idx="0">
                  <c:v>Natural ventilation</c:v>
                </c:pt>
              </c:strCache>
            </c:strRef>
          </c:tx>
          <c:spPr>
            <a:solidFill>
              <a:srgbClr val="FF7E79"/>
            </a:solidFill>
            <a:ln w="25400">
              <a:noFill/>
            </a:ln>
            <a:effectLst/>
          </c:spPr>
          <c:cat>
            <c:numRef>
              <c:f>'X-GRAPH DATA'!$B$89:$B$98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DATA'!$C$89:$C$98</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3CA8-2148-B5E4-D0D005190E29}"/>
            </c:ext>
          </c:extLst>
        </c:ser>
        <c:ser>
          <c:idx val="1"/>
          <c:order val="1"/>
          <c:tx>
            <c:strRef>
              <c:f>'X-GRAPH DATA'!$D$88</c:f>
              <c:strCache>
                <c:ptCount val="1"/>
                <c:pt idx="0">
                  <c:v>Positive input from loft</c:v>
                </c:pt>
              </c:strCache>
            </c:strRef>
          </c:tx>
          <c:spPr>
            <a:solidFill>
              <a:srgbClr val="FF7E79"/>
            </a:solidFill>
            <a:ln w="25400">
              <a:noFill/>
            </a:ln>
            <a:effectLst/>
          </c:spPr>
          <c:cat>
            <c:numRef>
              <c:f>'X-GRAPH DATA'!$B$89:$B$98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DATA'!$D$89:$D$98</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1-3CA8-2148-B5E4-D0D005190E29}"/>
            </c:ext>
          </c:extLst>
        </c:ser>
        <c:ser>
          <c:idx val="2"/>
          <c:order val="2"/>
          <c:tx>
            <c:strRef>
              <c:f>'X-GRAPH DATA'!$E$88</c:f>
              <c:strCache>
                <c:ptCount val="1"/>
                <c:pt idx="0">
                  <c:v>Positive input from outside</c:v>
                </c:pt>
              </c:strCache>
            </c:strRef>
          </c:tx>
          <c:spPr>
            <a:solidFill>
              <a:srgbClr val="FF7E79"/>
            </a:solidFill>
            <a:ln w="25400">
              <a:noFill/>
            </a:ln>
            <a:effectLst/>
          </c:spPr>
          <c:cat>
            <c:numRef>
              <c:f>'X-GRAPH DATA'!$B$89:$B$98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DATA'!$E$89:$E$98</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2-3CA8-2148-B5E4-D0D005190E29}"/>
            </c:ext>
          </c:extLst>
        </c:ser>
        <c:ser>
          <c:idx val="3"/>
          <c:order val="3"/>
          <c:tx>
            <c:strRef>
              <c:f>'X-GRAPH DATA'!$F$88</c:f>
              <c:strCache>
                <c:ptCount val="1"/>
                <c:pt idx="0">
                  <c:v>Balanced without heat recovery</c:v>
                </c:pt>
              </c:strCache>
            </c:strRef>
          </c:tx>
          <c:spPr>
            <a:solidFill>
              <a:srgbClr val="FF7E79"/>
            </a:solidFill>
            <a:ln w="25400">
              <a:noFill/>
            </a:ln>
            <a:effectLst/>
          </c:spPr>
          <c:cat>
            <c:numRef>
              <c:f>'X-GRAPH DATA'!$B$89:$B$98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DATA'!$F$89:$F$98</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3-3CA8-2148-B5E4-D0D005190E29}"/>
            </c:ext>
          </c:extLst>
        </c:ser>
        <c:ser>
          <c:idx val="4"/>
          <c:order val="4"/>
          <c:tx>
            <c:strRef>
              <c:f>'X-GRAPH DATA'!$G$88</c:f>
              <c:strCache>
                <c:ptCount val="1"/>
                <c:pt idx="0">
                  <c:v>Centralised whole house extract</c:v>
                </c:pt>
              </c:strCache>
            </c:strRef>
          </c:tx>
          <c:spPr>
            <a:solidFill>
              <a:srgbClr val="FF7E79"/>
            </a:solidFill>
            <a:ln w="25400">
              <a:noFill/>
            </a:ln>
            <a:effectLst/>
          </c:spPr>
          <c:cat>
            <c:numRef>
              <c:f>'X-GRAPH DATA'!$B$89:$B$98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DATA'!$G$89:$G$98</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4-3CA8-2148-B5E4-D0D005190E29}"/>
            </c:ext>
          </c:extLst>
        </c:ser>
        <c:ser>
          <c:idx val="5"/>
          <c:order val="5"/>
          <c:tx>
            <c:strRef>
              <c:f>'X-GRAPH DATA'!$H$88</c:f>
              <c:strCache>
                <c:ptCount val="1"/>
                <c:pt idx="0">
                  <c:v>Decentralised whole house extract</c:v>
                </c:pt>
              </c:strCache>
            </c:strRef>
          </c:tx>
          <c:spPr>
            <a:solidFill>
              <a:srgbClr val="FF7E79"/>
            </a:solidFill>
            <a:ln w="25400">
              <a:noFill/>
            </a:ln>
            <a:effectLst/>
          </c:spPr>
          <c:cat>
            <c:numRef>
              <c:f>'X-GRAPH DATA'!$B$89:$B$98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DATA'!$H$89:$H$98</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5-3CA8-2148-B5E4-D0D005190E29}"/>
            </c:ext>
          </c:extLst>
        </c:ser>
        <c:ser>
          <c:idx val="6"/>
          <c:order val="6"/>
          <c:tx>
            <c:strRef>
              <c:f>'X-GRAPH DATA'!$I$88</c:f>
              <c:strCache>
                <c:ptCount val="1"/>
                <c:pt idx="0">
                  <c:v>Balanced with heat recovery</c:v>
                </c:pt>
              </c:strCache>
            </c:strRef>
          </c:tx>
          <c:spPr>
            <a:solidFill>
              <a:srgbClr val="00FB92"/>
            </a:solidFill>
            <a:ln w="25400">
              <a:noFill/>
            </a:ln>
            <a:effectLst/>
          </c:spPr>
          <c:cat>
            <c:numRef>
              <c:f>'X-GRAPH DATA'!$B$89:$B$98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DATA'!$I$89:$I$98</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6-3CA8-2148-B5E4-D0D005190E29}"/>
            </c:ext>
          </c:extLst>
        </c:ser>
        <c:dLbls>
          <c:showLegendKey val="0"/>
          <c:showVal val="0"/>
          <c:showCatName val="0"/>
          <c:showSerName val="0"/>
          <c:showPercent val="0"/>
          <c:showBubbleSize val="0"/>
        </c:dLbls>
        <c:axId val="1456419712"/>
        <c:axId val="1414705488"/>
      </c:areaChart>
      <c:catAx>
        <c:axId val="1456419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705488"/>
        <c:crosses val="autoZero"/>
        <c:auto val="1"/>
        <c:lblAlgn val="ctr"/>
        <c:lblOffset val="100"/>
        <c:noMultiLvlLbl val="0"/>
      </c:catAx>
      <c:valAx>
        <c:axId val="141470548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45641971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External Wall U-value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0"/>
          <c:order val="0"/>
          <c:spPr>
            <a:solidFill>
              <a:srgbClr val="73FDD6">
                <a:alpha val="50196"/>
              </a:srgbClr>
            </a:solidFill>
            <a:ln>
              <a:noFill/>
            </a:ln>
            <a:effectLst/>
          </c:spPr>
          <c:val>
            <c:numRef>
              <c:f>'X-GRAPH DATA'!$C$29:$C$38</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9908-3F48-8D70-0A1E0FE32A75}"/>
            </c:ext>
          </c:extLst>
        </c:ser>
        <c:ser>
          <c:idx val="1"/>
          <c:order val="1"/>
          <c:spPr>
            <a:solidFill>
              <a:srgbClr val="73FEFF">
                <a:alpha val="50196"/>
              </a:srgbClr>
            </a:solidFill>
            <a:ln w="25400">
              <a:noFill/>
            </a:ln>
            <a:effectLst/>
          </c:spPr>
          <c:val>
            <c:numRef>
              <c:f>'X-GRAPH DATA'!$D$29:$D$38</c:f>
              <c:numCache>
                <c:formatCode>General</c:formatCode>
                <c:ptCount val="10"/>
                <c:pt idx="0">
                  <c:v>0.03</c:v>
                </c:pt>
                <c:pt idx="1">
                  <c:v>0.03</c:v>
                </c:pt>
                <c:pt idx="2">
                  <c:v>0.03</c:v>
                </c:pt>
                <c:pt idx="3">
                  <c:v>0.03</c:v>
                </c:pt>
                <c:pt idx="4">
                  <c:v>0.03</c:v>
                </c:pt>
                <c:pt idx="5">
                  <c:v>0.03</c:v>
                </c:pt>
                <c:pt idx="6">
                  <c:v>0.03</c:v>
                </c:pt>
                <c:pt idx="7">
                  <c:v>0.03</c:v>
                </c:pt>
                <c:pt idx="8">
                  <c:v>0.03</c:v>
                </c:pt>
                <c:pt idx="9">
                  <c:v>0.03</c:v>
                </c:pt>
              </c:numCache>
            </c:numRef>
          </c:val>
          <c:extLst>
            <c:ext xmlns:c16="http://schemas.microsoft.com/office/drawing/2014/chart" uri="{C3380CC4-5D6E-409C-BE32-E72D297353CC}">
              <c16:uniqueId val="{00000001-9908-3F48-8D70-0A1E0FE32A75}"/>
            </c:ext>
          </c:extLst>
        </c:ser>
        <c:ser>
          <c:idx val="2"/>
          <c:order val="2"/>
          <c:spPr>
            <a:solidFill>
              <a:srgbClr val="D5FC79">
                <a:alpha val="50196"/>
              </a:srgbClr>
            </a:solidFill>
            <a:ln w="25400">
              <a:noFill/>
            </a:ln>
            <a:effectLst/>
          </c:spPr>
          <c:val>
            <c:numRef>
              <c:f>'X-GRAPH DATA'!$E$29:$E$38</c:f>
              <c:numCache>
                <c:formatCode>General</c:formatCode>
                <c:ptCount val="10"/>
                <c:pt idx="0">
                  <c:v>0.03</c:v>
                </c:pt>
                <c:pt idx="1">
                  <c:v>0.03</c:v>
                </c:pt>
                <c:pt idx="2">
                  <c:v>0.03</c:v>
                </c:pt>
                <c:pt idx="3">
                  <c:v>0.03</c:v>
                </c:pt>
                <c:pt idx="4">
                  <c:v>0.03</c:v>
                </c:pt>
                <c:pt idx="5">
                  <c:v>0.03</c:v>
                </c:pt>
                <c:pt idx="6">
                  <c:v>0.03</c:v>
                </c:pt>
                <c:pt idx="7">
                  <c:v>0.03</c:v>
                </c:pt>
                <c:pt idx="8">
                  <c:v>0.03</c:v>
                </c:pt>
                <c:pt idx="9">
                  <c:v>0.03</c:v>
                </c:pt>
              </c:numCache>
            </c:numRef>
          </c:val>
          <c:extLst>
            <c:ext xmlns:c16="http://schemas.microsoft.com/office/drawing/2014/chart" uri="{C3380CC4-5D6E-409C-BE32-E72D297353CC}">
              <c16:uniqueId val="{00000002-9908-3F48-8D70-0A1E0FE32A75}"/>
            </c:ext>
          </c:extLst>
        </c:ser>
        <c:ser>
          <c:idx val="3"/>
          <c:order val="3"/>
          <c:spPr>
            <a:solidFill>
              <a:srgbClr val="FFD579">
                <a:alpha val="50196"/>
              </a:srgbClr>
            </a:solidFill>
            <a:ln w="25400">
              <a:noFill/>
            </a:ln>
            <a:effectLst/>
          </c:spPr>
          <c:val>
            <c:numRef>
              <c:f>'X-GRAPH DATA'!$F$29:$F$38</c:f>
              <c:numCache>
                <c:formatCode>General</c:formatCode>
                <c:ptCount val="10"/>
                <c:pt idx="0">
                  <c:v>0.04</c:v>
                </c:pt>
                <c:pt idx="1">
                  <c:v>0.04</c:v>
                </c:pt>
                <c:pt idx="2">
                  <c:v>0.04</c:v>
                </c:pt>
                <c:pt idx="3">
                  <c:v>0.04</c:v>
                </c:pt>
                <c:pt idx="4">
                  <c:v>0.04</c:v>
                </c:pt>
                <c:pt idx="5">
                  <c:v>0.04</c:v>
                </c:pt>
                <c:pt idx="6">
                  <c:v>0.04</c:v>
                </c:pt>
                <c:pt idx="7">
                  <c:v>0.04</c:v>
                </c:pt>
                <c:pt idx="8">
                  <c:v>0.04</c:v>
                </c:pt>
                <c:pt idx="9">
                  <c:v>0.04</c:v>
                </c:pt>
              </c:numCache>
            </c:numRef>
          </c:val>
          <c:extLst>
            <c:ext xmlns:c16="http://schemas.microsoft.com/office/drawing/2014/chart" uri="{C3380CC4-5D6E-409C-BE32-E72D297353CC}">
              <c16:uniqueId val="{00000003-9908-3F48-8D70-0A1E0FE32A75}"/>
            </c:ext>
          </c:extLst>
        </c:ser>
        <c:ser>
          <c:idx val="4"/>
          <c:order val="4"/>
          <c:spPr>
            <a:solidFill>
              <a:srgbClr val="FF7E79">
                <a:alpha val="50196"/>
              </a:srgbClr>
            </a:solidFill>
            <a:ln w="25400">
              <a:noFill/>
            </a:ln>
            <a:effectLst/>
          </c:spPr>
          <c:val>
            <c:numRef>
              <c:f>'X-GRAPH DATA'!$G$29:$G$38</c:f>
              <c:numCache>
                <c:formatCode>General</c:formatCode>
                <c:ptCount val="10"/>
                <c:pt idx="0">
                  <c:v>0.05</c:v>
                </c:pt>
                <c:pt idx="1">
                  <c:v>0.05</c:v>
                </c:pt>
                <c:pt idx="2">
                  <c:v>0.05</c:v>
                </c:pt>
                <c:pt idx="3">
                  <c:v>0.05</c:v>
                </c:pt>
                <c:pt idx="4">
                  <c:v>0.05</c:v>
                </c:pt>
                <c:pt idx="5">
                  <c:v>0.05</c:v>
                </c:pt>
                <c:pt idx="6">
                  <c:v>0.05</c:v>
                </c:pt>
                <c:pt idx="7">
                  <c:v>0.05</c:v>
                </c:pt>
                <c:pt idx="8">
                  <c:v>0.05</c:v>
                </c:pt>
                <c:pt idx="9">
                  <c:v>0.05</c:v>
                </c:pt>
              </c:numCache>
            </c:numRef>
          </c:val>
          <c:extLst>
            <c:ext xmlns:c16="http://schemas.microsoft.com/office/drawing/2014/chart" uri="{C3380CC4-5D6E-409C-BE32-E72D297353CC}">
              <c16:uniqueId val="{00000004-9908-3F48-8D70-0A1E0FE32A75}"/>
            </c:ext>
          </c:extLst>
        </c:ser>
        <c:ser>
          <c:idx val="5"/>
          <c:order val="5"/>
          <c:spPr>
            <a:solidFill>
              <a:srgbClr val="C00000">
                <a:alpha val="50196"/>
              </a:srgbClr>
            </a:solidFill>
            <a:ln w="25400">
              <a:noFill/>
            </a:ln>
            <a:effectLst/>
          </c:spPr>
          <c:val>
            <c:numRef>
              <c:f>'X-GRAPH DATA'!$H$29:$H$38</c:f>
              <c:numCache>
                <c:formatCode>General</c:formatCode>
                <c:ptCount val="10"/>
                <c:pt idx="0">
                  <c:v>0.05</c:v>
                </c:pt>
                <c:pt idx="1">
                  <c:v>0.05</c:v>
                </c:pt>
                <c:pt idx="2">
                  <c:v>0.05</c:v>
                </c:pt>
                <c:pt idx="3">
                  <c:v>0.05</c:v>
                </c:pt>
                <c:pt idx="4">
                  <c:v>0.05</c:v>
                </c:pt>
                <c:pt idx="5">
                  <c:v>0.05</c:v>
                </c:pt>
                <c:pt idx="6">
                  <c:v>0.05</c:v>
                </c:pt>
                <c:pt idx="7">
                  <c:v>0.05</c:v>
                </c:pt>
                <c:pt idx="8">
                  <c:v>0.05</c:v>
                </c:pt>
                <c:pt idx="9">
                  <c:v>0.05</c:v>
                </c:pt>
              </c:numCache>
            </c:numRef>
          </c:val>
          <c:extLst>
            <c:ext xmlns:c16="http://schemas.microsoft.com/office/drawing/2014/chart" uri="{C3380CC4-5D6E-409C-BE32-E72D297353CC}">
              <c16:uniqueId val="{00000005-9908-3F48-8D70-0A1E0FE32A75}"/>
            </c:ext>
          </c:extLst>
        </c:ser>
        <c:dLbls>
          <c:showLegendKey val="0"/>
          <c:showVal val="0"/>
          <c:showCatName val="0"/>
          <c:showSerName val="0"/>
          <c:showPercent val="0"/>
          <c:showBubbleSize val="0"/>
        </c:dLbls>
        <c:axId val="1426548272"/>
        <c:axId val="1454837088"/>
      </c:areaChart>
      <c:scatterChart>
        <c:scatterStyle val="lineMarker"/>
        <c:varyColors val="0"/>
        <c:ser>
          <c:idx val="6"/>
          <c:order val="6"/>
          <c:tx>
            <c:v>Externl Wall U-value</c:v>
          </c:tx>
          <c:spPr>
            <a:ln w="25400" cap="rnd">
              <a:noFill/>
              <a:round/>
            </a:ln>
            <a:effectLst/>
          </c:spPr>
          <c:marker>
            <c:symbol val="circle"/>
            <c:size val="5"/>
            <c:spPr>
              <a:solidFill>
                <a:srgbClr val="0070C0"/>
              </a:solidFill>
              <a:ln w="9525">
                <a:solidFill>
                  <a:schemeClr val="tx1"/>
                </a:solidFill>
              </a:ln>
              <a:effectLst/>
            </c:spPr>
          </c:marker>
          <c:yVal>
            <c:numRef>
              <c:f>'3-PHPP APPLICANT INPUT'!$N$13:$N$22</c:f>
              <c:numCache>
                <c:formatCode>0.00</c:formatCode>
                <c:ptCount val="10"/>
              </c:numCache>
            </c:numRef>
          </c:yVal>
          <c:smooth val="0"/>
          <c:extLst>
            <c:ext xmlns:c16="http://schemas.microsoft.com/office/drawing/2014/chart" uri="{C3380CC4-5D6E-409C-BE32-E72D297353CC}">
              <c16:uniqueId val="{00000006-9908-3F48-8D70-0A1E0FE32A75}"/>
            </c:ext>
          </c:extLst>
        </c:ser>
        <c:dLbls>
          <c:showLegendKey val="0"/>
          <c:showVal val="0"/>
          <c:showCatName val="0"/>
          <c:showSerName val="0"/>
          <c:showPercent val="0"/>
          <c:showBubbleSize val="0"/>
        </c:dLbls>
        <c:axId val="1426548272"/>
        <c:axId val="1454837088"/>
      </c:scatterChart>
      <c:catAx>
        <c:axId val="1426548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Plot no.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54837088"/>
        <c:crosses val="autoZero"/>
        <c:auto val="1"/>
        <c:lblAlgn val="ctr"/>
        <c:lblOffset val="100"/>
        <c:noMultiLvlLbl val="0"/>
      </c:catAx>
      <c:valAx>
        <c:axId val="1454837088"/>
        <c:scaling>
          <c:orientation val="minMax"/>
          <c:max val="0.30000000000000004"/>
          <c:min val="5.000000000000001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External Wall U-value (W/m2.K)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265482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latin typeface="Arial" panose="020B0604020202020204" pitchFamily="34" charset="0"/>
                <a:cs typeface="Arial" panose="020B0604020202020204" pitchFamily="34" charset="0"/>
              </a:rPr>
              <a:t>Ground Floor </a:t>
            </a:r>
            <a:r>
              <a:rPr lang="en-GB" baseline="0">
                <a:latin typeface="Arial" panose="020B0604020202020204" pitchFamily="34" charset="0"/>
                <a:cs typeface="Arial" panose="020B0604020202020204" pitchFamily="34" charset="0"/>
              </a:rPr>
              <a:t>U-value </a:t>
            </a:r>
            <a:endParaRPr lang="en-GB">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spPr>
            <a:solidFill>
              <a:srgbClr val="73FDD6">
                <a:alpha val="50196"/>
              </a:srgbClr>
            </a:solidFill>
            <a:ln w="25400">
              <a:noFill/>
            </a:ln>
            <a:effectLst/>
          </c:spPr>
          <c:val>
            <c:numRef>
              <c:f>'X-GRAPH DATA'!$C$59:$C$68</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C0F8-0E43-9DF3-C0F9EE2CC0D2}"/>
            </c:ext>
          </c:extLst>
        </c:ser>
        <c:ser>
          <c:idx val="1"/>
          <c:order val="1"/>
          <c:spPr>
            <a:solidFill>
              <a:srgbClr val="73FEFF">
                <a:alpha val="50196"/>
              </a:srgbClr>
            </a:solidFill>
            <a:ln w="25400">
              <a:noFill/>
            </a:ln>
            <a:effectLst/>
          </c:spPr>
          <c:val>
            <c:numRef>
              <c:f>'X-GRAPH DATA'!$D$59:$D$68</c:f>
              <c:numCache>
                <c:formatCode>General</c:formatCode>
                <c:ptCount val="10"/>
                <c:pt idx="0">
                  <c:v>0.03</c:v>
                </c:pt>
                <c:pt idx="1">
                  <c:v>0.03</c:v>
                </c:pt>
                <c:pt idx="2">
                  <c:v>0.03</c:v>
                </c:pt>
                <c:pt idx="3">
                  <c:v>0.03</c:v>
                </c:pt>
                <c:pt idx="4">
                  <c:v>0.03</c:v>
                </c:pt>
                <c:pt idx="5">
                  <c:v>0.03</c:v>
                </c:pt>
                <c:pt idx="6">
                  <c:v>0.03</c:v>
                </c:pt>
                <c:pt idx="7">
                  <c:v>0.03</c:v>
                </c:pt>
                <c:pt idx="8">
                  <c:v>0.03</c:v>
                </c:pt>
                <c:pt idx="9">
                  <c:v>0.03</c:v>
                </c:pt>
              </c:numCache>
            </c:numRef>
          </c:val>
          <c:extLst>
            <c:ext xmlns:c16="http://schemas.microsoft.com/office/drawing/2014/chart" uri="{C3380CC4-5D6E-409C-BE32-E72D297353CC}">
              <c16:uniqueId val="{00000001-C0F8-0E43-9DF3-C0F9EE2CC0D2}"/>
            </c:ext>
          </c:extLst>
        </c:ser>
        <c:ser>
          <c:idx val="2"/>
          <c:order val="2"/>
          <c:spPr>
            <a:solidFill>
              <a:srgbClr val="D5FC79">
                <a:alpha val="47059"/>
              </a:srgbClr>
            </a:solidFill>
            <a:ln w="25400">
              <a:noFill/>
            </a:ln>
            <a:effectLst/>
          </c:spPr>
          <c:val>
            <c:numRef>
              <c:f>'X-GRAPH DATA'!$E$59:$E$68</c:f>
              <c:numCache>
                <c:formatCode>General</c:formatCode>
                <c:ptCount val="10"/>
                <c:pt idx="0">
                  <c:v>0.03</c:v>
                </c:pt>
                <c:pt idx="1">
                  <c:v>0.03</c:v>
                </c:pt>
                <c:pt idx="2">
                  <c:v>0.03</c:v>
                </c:pt>
                <c:pt idx="3">
                  <c:v>0.03</c:v>
                </c:pt>
                <c:pt idx="4">
                  <c:v>0.03</c:v>
                </c:pt>
                <c:pt idx="5">
                  <c:v>0.03</c:v>
                </c:pt>
                <c:pt idx="6">
                  <c:v>0.03</c:v>
                </c:pt>
                <c:pt idx="7">
                  <c:v>0.03</c:v>
                </c:pt>
                <c:pt idx="8">
                  <c:v>0.03</c:v>
                </c:pt>
                <c:pt idx="9">
                  <c:v>0.03</c:v>
                </c:pt>
              </c:numCache>
            </c:numRef>
          </c:val>
          <c:extLst>
            <c:ext xmlns:c16="http://schemas.microsoft.com/office/drawing/2014/chart" uri="{C3380CC4-5D6E-409C-BE32-E72D297353CC}">
              <c16:uniqueId val="{00000002-C0F8-0E43-9DF3-C0F9EE2CC0D2}"/>
            </c:ext>
          </c:extLst>
        </c:ser>
        <c:ser>
          <c:idx val="3"/>
          <c:order val="3"/>
          <c:spPr>
            <a:solidFill>
              <a:srgbClr val="FFD579">
                <a:alpha val="50196"/>
              </a:srgbClr>
            </a:solidFill>
            <a:ln w="25400">
              <a:noFill/>
            </a:ln>
            <a:effectLst/>
          </c:spPr>
          <c:val>
            <c:numRef>
              <c:f>'X-GRAPH DATA'!$F$59:$F$68</c:f>
              <c:numCache>
                <c:formatCode>General</c:formatCode>
                <c:ptCount val="10"/>
                <c:pt idx="0">
                  <c:v>0.04</c:v>
                </c:pt>
                <c:pt idx="1">
                  <c:v>0.04</c:v>
                </c:pt>
                <c:pt idx="2">
                  <c:v>0.04</c:v>
                </c:pt>
                <c:pt idx="3">
                  <c:v>0.04</c:v>
                </c:pt>
                <c:pt idx="4">
                  <c:v>0.04</c:v>
                </c:pt>
                <c:pt idx="5">
                  <c:v>0.04</c:v>
                </c:pt>
                <c:pt idx="6">
                  <c:v>0.04</c:v>
                </c:pt>
                <c:pt idx="7">
                  <c:v>0.04</c:v>
                </c:pt>
                <c:pt idx="8">
                  <c:v>0.04</c:v>
                </c:pt>
                <c:pt idx="9">
                  <c:v>0.04</c:v>
                </c:pt>
              </c:numCache>
            </c:numRef>
          </c:val>
          <c:extLst>
            <c:ext xmlns:c16="http://schemas.microsoft.com/office/drawing/2014/chart" uri="{C3380CC4-5D6E-409C-BE32-E72D297353CC}">
              <c16:uniqueId val="{00000003-C0F8-0E43-9DF3-C0F9EE2CC0D2}"/>
            </c:ext>
          </c:extLst>
        </c:ser>
        <c:ser>
          <c:idx val="4"/>
          <c:order val="4"/>
          <c:spPr>
            <a:solidFill>
              <a:srgbClr val="FF7E79">
                <a:alpha val="50196"/>
              </a:srgbClr>
            </a:solidFill>
            <a:ln w="25400">
              <a:noFill/>
            </a:ln>
            <a:effectLst/>
          </c:spPr>
          <c:val>
            <c:numRef>
              <c:f>'X-GRAPH DATA'!$G$59:$G$68</c:f>
              <c:numCache>
                <c:formatCode>General</c:formatCode>
                <c:ptCount val="10"/>
                <c:pt idx="0">
                  <c:v>0.05</c:v>
                </c:pt>
                <c:pt idx="1">
                  <c:v>0.05</c:v>
                </c:pt>
                <c:pt idx="2">
                  <c:v>0.05</c:v>
                </c:pt>
                <c:pt idx="3">
                  <c:v>0.05</c:v>
                </c:pt>
                <c:pt idx="4">
                  <c:v>0.05</c:v>
                </c:pt>
                <c:pt idx="5">
                  <c:v>0.05</c:v>
                </c:pt>
                <c:pt idx="6">
                  <c:v>0.05</c:v>
                </c:pt>
                <c:pt idx="7">
                  <c:v>0.05</c:v>
                </c:pt>
                <c:pt idx="8">
                  <c:v>0.05</c:v>
                </c:pt>
                <c:pt idx="9">
                  <c:v>0.05</c:v>
                </c:pt>
              </c:numCache>
            </c:numRef>
          </c:val>
          <c:extLst>
            <c:ext xmlns:c16="http://schemas.microsoft.com/office/drawing/2014/chart" uri="{C3380CC4-5D6E-409C-BE32-E72D297353CC}">
              <c16:uniqueId val="{00000004-C0F8-0E43-9DF3-C0F9EE2CC0D2}"/>
            </c:ext>
          </c:extLst>
        </c:ser>
        <c:dLbls>
          <c:showLegendKey val="0"/>
          <c:showVal val="0"/>
          <c:showCatName val="0"/>
          <c:showSerName val="0"/>
          <c:showPercent val="0"/>
          <c:showBubbleSize val="0"/>
        </c:dLbls>
        <c:axId val="1426548272"/>
        <c:axId val="1454837088"/>
      </c:areaChart>
      <c:scatterChart>
        <c:scatterStyle val="lineMarker"/>
        <c:varyColors val="0"/>
        <c:ser>
          <c:idx val="6"/>
          <c:order val="5"/>
          <c:tx>
            <c:v>External Wall U-value</c:v>
          </c:tx>
          <c:spPr>
            <a:ln w="25400" cap="rnd">
              <a:noFill/>
              <a:round/>
            </a:ln>
            <a:effectLst/>
          </c:spPr>
          <c:marker>
            <c:symbol val="circle"/>
            <c:size val="5"/>
            <c:spPr>
              <a:solidFill>
                <a:srgbClr val="0070C0"/>
              </a:solidFill>
              <a:ln w="9525">
                <a:solidFill>
                  <a:schemeClr val="tx1"/>
                </a:solidFill>
              </a:ln>
              <a:effectLst/>
            </c:spPr>
          </c:marker>
          <c:yVal>
            <c:numRef>
              <c:f>'3-PHPP APPLICANT INPUT'!$P$13:$P$22</c:f>
              <c:numCache>
                <c:formatCode>0.00</c:formatCode>
                <c:ptCount val="10"/>
              </c:numCache>
            </c:numRef>
          </c:yVal>
          <c:smooth val="0"/>
          <c:extLst>
            <c:ext xmlns:c16="http://schemas.microsoft.com/office/drawing/2014/chart" uri="{C3380CC4-5D6E-409C-BE32-E72D297353CC}">
              <c16:uniqueId val="{00000005-C0F8-0E43-9DF3-C0F9EE2CC0D2}"/>
            </c:ext>
          </c:extLst>
        </c:ser>
        <c:dLbls>
          <c:showLegendKey val="0"/>
          <c:showVal val="0"/>
          <c:showCatName val="0"/>
          <c:showSerName val="0"/>
          <c:showPercent val="0"/>
          <c:showBubbleSize val="0"/>
        </c:dLbls>
        <c:axId val="1426548272"/>
        <c:axId val="1454837088"/>
      </c:scatterChart>
      <c:catAx>
        <c:axId val="1426548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Plot</a:t>
                </a:r>
                <a:r>
                  <a:rPr lang="en-GB" baseline="0"/>
                  <a:t> no.</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37088"/>
        <c:crosses val="autoZero"/>
        <c:auto val="1"/>
        <c:lblAlgn val="ctr"/>
        <c:lblOffset val="100"/>
        <c:noMultiLvlLbl val="0"/>
      </c:catAx>
      <c:valAx>
        <c:axId val="1454837088"/>
        <c:scaling>
          <c:orientation val="minMax"/>
          <c:max val="0.25"/>
          <c:min val="5.000000000000001E-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Ground</a:t>
                </a:r>
                <a:r>
                  <a:rPr lang="en-GB" baseline="0"/>
                  <a:t> Floor </a:t>
                </a:r>
                <a:r>
                  <a:rPr lang="en-GB"/>
                  <a:t>U-value (W/m2.K)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548272"/>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Window U-value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1"/>
          <c:order val="0"/>
          <c:spPr>
            <a:solidFill>
              <a:srgbClr val="73FDD6">
                <a:alpha val="50196"/>
              </a:srgbClr>
            </a:solidFill>
            <a:ln w="25400">
              <a:noFill/>
            </a:ln>
            <a:effectLst/>
          </c:spPr>
          <c:val>
            <c:numRef>
              <c:f>'X-GRAPH DATA'!$C$74:$C$83</c:f>
              <c:numCache>
                <c:formatCode>General</c:formatCode>
                <c:ptCount val="10"/>
                <c:pt idx="0">
                  <c:v>0.6</c:v>
                </c:pt>
                <c:pt idx="1">
                  <c:v>0.6</c:v>
                </c:pt>
                <c:pt idx="2">
                  <c:v>0.6</c:v>
                </c:pt>
                <c:pt idx="3">
                  <c:v>0.6</c:v>
                </c:pt>
                <c:pt idx="4">
                  <c:v>0.6</c:v>
                </c:pt>
                <c:pt idx="5">
                  <c:v>0.6</c:v>
                </c:pt>
                <c:pt idx="6">
                  <c:v>0.6</c:v>
                </c:pt>
                <c:pt idx="7">
                  <c:v>0.6</c:v>
                </c:pt>
                <c:pt idx="8">
                  <c:v>0.6</c:v>
                </c:pt>
                <c:pt idx="9">
                  <c:v>0.6</c:v>
                </c:pt>
              </c:numCache>
            </c:numRef>
          </c:val>
          <c:extLst>
            <c:ext xmlns:c16="http://schemas.microsoft.com/office/drawing/2014/chart" uri="{C3380CC4-5D6E-409C-BE32-E72D297353CC}">
              <c16:uniqueId val="{00000000-90E3-254B-B97F-69BFA7C38931}"/>
            </c:ext>
          </c:extLst>
        </c:ser>
        <c:ser>
          <c:idx val="2"/>
          <c:order val="1"/>
          <c:spPr>
            <a:solidFill>
              <a:srgbClr val="73FEFF">
                <a:alpha val="50196"/>
              </a:srgbClr>
            </a:solidFill>
            <a:ln w="25400">
              <a:noFill/>
            </a:ln>
            <a:effectLst/>
          </c:spPr>
          <c:val>
            <c:numRef>
              <c:f>'X-GRAPH DATA'!$D$74:$D$83</c:f>
              <c:numCache>
                <c:formatCode>General</c:formatCode>
                <c:ptCount val="10"/>
                <c:pt idx="0">
                  <c:v>0.2</c:v>
                </c:pt>
                <c:pt idx="1">
                  <c:v>0.2</c:v>
                </c:pt>
                <c:pt idx="2">
                  <c:v>0.2</c:v>
                </c:pt>
                <c:pt idx="3">
                  <c:v>0.2</c:v>
                </c:pt>
                <c:pt idx="4">
                  <c:v>0.2</c:v>
                </c:pt>
                <c:pt idx="5">
                  <c:v>0.2</c:v>
                </c:pt>
                <c:pt idx="6">
                  <c:v>0.2</c:v>
                </c:pt>
                <c:pt idx="7">
                  <c:v>0.2</c:v>
                </c:pt>
                <c:pt idx="8">
                  <c:v>0.2</c:v>
                </c:pt>
                <c:pt idx="9">
                  <c:v>0.2</c:v>
                </c:pt>
              </c:numCache>
            </c:numRef>
          </c:val>
          <c:extLst>
            <c:ext xmlns:c16="http://schemas.microsoft.com/office/drawing/2014/chart" uri="{C3380CC4-5D6E-409C-BE32-E72D297353CC}">
              <c16:uniqueId val="{00000001-90E3-254B-B97F-69BFA7C38931}"/>
            </c:ext>
          </c:extLst>
        </c:ser>
        <c:ser>
          <c:idx val="3"/>
          <c:order val="2"/>
          <c:spPr>
            <a:solidFill>
              <a:srgbClr val="73FB79">
                <a:alpha val="50196"/>
              </a:srgbClr>
            </a:solidFill>
            <a:ln w="25400">
              <a:noFill/>
            </a:ln>
            <a:effectLst/>
          </c:spPr>
          <c:val>
            <c:numRef>
              <c:f>'X-GRAPH DATA'!$E$74:$E$83</c:f>
              <c:numCache>
                <c:formatCode>General</c:formatCode>
                <c:ptCount val="10"/>
                <c:pt idx="0">
                  <c:v>0.2</c:v>
                </c:pt>
                <c:pt idx="1">
                  <c:v>0.2</c:v>
                </c:pt>
                <c:pt idx="2">
                  <c:v>0.2</c:v>
                </c:pt>
                <c:pt idx="3">
                  <c:v>0.2</c:v>
                </c:pt>
                <c:pt idx="4">
                  <c:v>0.2</c:v>
                </c:pt>
                <c:pt idx="5">
                  <c:v>0.2</c:v>
                </c:pt>
                <c:pt idx="6">
                  <c:v>0.2</c:v>
                </c:pt>
                <c:pt idx="7">
                  <c:v>0.2</c:v>
                </c:pt>
                <c:pt idx="8">
                  <c:v>0.2</c:v>
                </c:pt>
                <c:pt idx="9">
                  <c:v>0.2</c:v>
                </c:pt>
              </c:numCache>
            </c:numRef>
          </c:val>
          <c:extLst>
            <c:ext xmlns:c16="http://schemas.microsoft.com/office/drawing/2014/chart" uri="{C3380CC4-5D6E-409C-BE32-E72D297353CC}">
              <c16:uniqueId val="{00000002-90E3-254B-B97F-69BFA7C38931}"/>
            </c:ext>
          </c:extLst>
        </c:ser>
        <c:ser>
          <c:idx val="4"/>
          <c:order val="3"/>
          <c:spPr>
            <a:solidFill>
              <a:srgbClr val="D5FC79">
                <a:alpha val="50196"/>
              </a:srgbClr>
            </a:solidFill>
            <a:ln w="25400">
              <a:noFill/>
            </a:ln>
            <a:effectLst/>
          </c:spPr>
          <c:val>
            <c:numRef>
              <c:f>'X-GRAPH DATA'!$F$74:$F$83</c:f>
              <c:numCache>
                <c:formatCode>General</c:formatCode>
                <c:ptCount val="10"/>
                <c:pt idx="0">
                  <c:v>0.3</c:v>
                </c:pt>
                <c:pt idx="1">
                  <c:v>0.3</c:v>
                </c:pt>
                <c:pt idx="2">
                  <c:v>0.3</c:v>
                </c:pt>
                <c:pt idx="3">
                  <c:v>0.3</c:v>
                </c:pt>
                <c:pt idx="4">
                  <c:v>0.3</c:v>
                </c:pt>
                <c:pt idx="5">
                  <c:v>0.3</c:v>
                </c:pt>
                <c:pt idx="6">
                  <c:v>0.3</c:v>
                </c:pt>
                <c:pt idx="7">
                  <c:v>0.3</c:v>
                </c:pt>
                <c:pt idx="8">
                  <c:v>0.3</c:v>
                </c:pt>
                <c:pt idx="9">
                  <c:v>0.3</c:v>
                </c:pt>
              </c:numCache>
            </c:numRef>
          </c:val>
          <c:extLst>
            <c:ext xmlns:c16="http://schemas.microsoft.com/office/drawing/2014/chart" uri="{C3380CC4-5D6E-409C-BE32-E72D297353CC}">
              <c16:uniqueId val="{00000003-90E3-254B-B97F-69BFA7C38931}"/>
            </c:ext>
          </c:extLst>
        </c:ser>
        <c:ser>
          <c:idx val="5"/>
          <c:order val="4"/>
          <c:spPr>
            <a:solidFill>
              <a:srgbClr val="FFD579">
                <a:alpha val="50196"/>
              </a:srgbClr>
            </a:solidFill>
            <a:ln w="25400">
              <a:noFill/>
            </a:ln>
            <a:effectLst/>
          </c:spPr>
          <c:val>
            <c:numRef>
              <c:f>'X-GRAPH DATA'!$G$74:$G$83</c:f>
              <c:numCache>
                <c:formatCode>General</c:formatCode>
                <c:ptCount val="10"/>
                <c:pt idx="0">
                  <c:v>0.3</c:v>
                </c:pt>
                <c:pt idx="1">
                  <c:v>0.3</c:v>
                </c:pt>
                <c:pt idx="2">
                  <c:v>0.3</c:v>
                </c:pt>
                <c:pt idx="3">
                  <c:v>0.3</c:v>
                </c:pt>
                <c:pt idx="4">
                  <c:v>0.3</c:v>
                </c:pt>
                <c:pt idx="5">
                  <c:v>0.3</c:v>
                </c:pt>
                <c:pt idx="6">
                  <c:v>0.3</c:v>
                </c:pt>
                <c:pt idx="7">
                  <c:v>0.3</c:v>
                </c:pt>
                <c:pt idx="8">
                  <c:v>0.3</c:v>
                </c:pt>
                <c:pt idx="9">
                  <c:v>0.3</c:v>
                </c:pt>
              </c:numCache>
            </c:numRef>
          </c:val>
          <c:extLst>
            <c:ext xmlns:c16="http://schemas.microsoft.com/office/drawing/2014/chart" uri="{C3380CC4-5D6E-409C-BE32-E72D297353CC}">
              <c16:uniqueId val="{00000004-90E3-254B-B97F-69BFA7C38931}"/>
            </c:ext>
          </c:extLst>
        </c:ser>
        <c:ser>
          <c:idx val="0"/>
          <c:order val="5"/>
          <c:spPr>
            <a:solidFill>
              <a:srgbClr val="FF7E79">
                <a:alpha val="50196"/>
              </a:srgbClr>
            </a:solidFill>
            <a:ln w="25400">
              <a:noFill/>
            </a:ln>
            <a:effectLst/>
          </c:spPr>
          <c:val>
            <c:numRef>
              <c:f>'X-GRAPH DATA'!$H$74:$H$83</c:f>
              <c:numCache>
                <c:formatCode>General</c:formatCode>
                <c:ptCount val="10"/>
                <c:pt idx="0">
                  <c:v>0.2</c:v>
                </c:pt>
                <c:pt idx="1">
                  <c:v>0.2</c:v>
                </c:pt>
                <c:pt idx="2">
                  <c:v>0.2</c:v>
                </c:pt>
                <c:pt idx="3">
                  <c:v>0.2</c:v>
                </c:pt>
                <c:pt idx="4">
                  <c:v>0.2</c:v>
                </c:pt>
                <c:pt idx="5">
                  <c:v>0.2</c:v>
                </c:pt>
                <c:pt idx="6">
                  <c:v>0.2</c:v>
                </c:pt>
                <c:pt idx="7">
                  <c:v>0.2</c:v>
                </c:pt>
                <c:pt idx="8">
                  <c:v>0.2</c:v>
                </c:pt>
                <c:pt idx="9">
                  <c:v>0.2</c:v>
                </c:pt>
              </c:numCache>
            </c:numRef>
          </c:val>
          <c:extLst>
            <c:ext xmlns:c16="http://schemas.microsoft.com/office/drawing/2014/chart" uri="{C3380CC4-5D6E-409C-BE32-E72D297353CC}">
              <c16:uniqueId val="{00000005-90E3-254B-B97F-69BFA7C38931}"/>
            </c:ext>
          </c:extLst>
        </c:ser>
        <c:dLbls>
          <c:showLegendKey val="0"/>
          <c:showVal val="0"/>
          <c:showCatName val="0"/>
          <c:showSerName val="0"/>
          <c:showPercent val="0"/>
          <c:showBubbleSize val="0"/>
        </c:dLbls>
        <c:axId val="1415165696"/>
        <c:axId val="1415112128"/>
      </c:areaChart>
      <c:scatterChart>
        <c:scatterStyle val="lineMarker"/>
        <c:varyColors val="0"/>
        <c:ser>
          <c:idx val="6"/>
          <c:order val="6"/>
          <c:tx>
            <c:v>Window U-value</c:v>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yVal>
            <c:numRef>
              <c:f>'3-PHPP APPLICANT INPUT'!$Q$13:$Q$22</c:f>
              <c:numCache>
                <c:formatCode>0.00</c:formatCode>
                <c:ptCount val="10"/>
              </c:numCache>
            </c:numRef>
          </c:yVal>
          <c:smooth val="0"/>
          <c:extLst>
            <c:ext xmlns:c16="http://schemas.microsoft.com/office/drawing/2014/chart" uri="{C3380CC4-5D6E-409C-BE32-E72D297353CC}">
              <c16:uniqueId val="{00000006-90E3-254B-B97F-69BFA7C38931}"/>
            </c:ext>
          </c:extLst>
        </c:ser>
        <c:dLbls>
          <c:showLegendKey val="0"/>
          <c:showVal val="0"/>
          <c:showCatName val="0"/>
          <c:showSerName val="0"/>
          <c:showPercent val="0"/>
          <c:showBubbleSize val="0"/>
        </c:dLbls>
        <c:axId val="1415165696"/>
        <c:axId val="1415112128"/>
      </c:scatterChart>
      <c:catAx>
        <c:axId val="141516569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Plot no.</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15112128"/>
        <c:crosses val="autoZero"/>
        <c:auto val="1"/>
        <c:lblAlgn val="ctr"/>
        <c:lblOffset val="100"/>
        <c:noMultiLvlLbl val="0"/>
      </c:catAx>
      <c:valAx>
        <c:axId val="1415112128"/>
        <c:scaling>
          <c:orientation val="minMax"/>
          <c:max val="1.9"/>
          <c:min val="0.5"/>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Window U-value Check (W/m2.K)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1516569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Air Permeability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1"/>
          <c:order val="0"/>
          <c:tx>
            <c:strRef>
              <c:f>'X-GRAPH DATA'!$C$13</c:f>
              <c:strCache>
                <c:ptCount val="1"/>
                <c:pt idx="0">
                  <c:v>0-1</c:v>
                </c:pt>
              </c:strCache>
            </c:strRef>
          </c:tx>
          <c:spPr>
            <a:solidFill>
              <a:srgbClr val="73FDD6">
                <a:alpha val="50196"/>
              </a:srgbClr>
            </a:solidFill>
            <a:ln w="25400">
              <a:noFill/>
            </a:ln>
            <a:effectLst/>
          </c:spPr>
          <c:cat>
            <c:numRef>
              <c:f>'X-GRAPH DATA'!$B$14:$B$23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DATA'!$C$14:$C$23</c:f>
              <c:numCache>
                <c:formatCode>General</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1161-3742-950F-9976678DD78C}"/>
            </c:ext>
          </c:extLst>
        </c:ser>
        <c:ser>
          <c:idx val="2"/>
          <c:order val="1"/>
          <c:tx>
            <c:strRef>
              <c:f>'X-GRAPH DATA'!$D$13</c:f>
              <c:strCache>
                <c:ptCount val="1"/>
                <c:pt idx="0">
                  <c:v>0-3</c:v>
                </c:pt>
              </c:strCache>
            </c:strRef>
          </c:tx>
          <c:spPr>
            <a:solidFill>
              <a:srgbClr val="73FEFF">
                <a:alpha val="50196"/>
              </a:srgbClr>
            </a:solidFill>
            <a:ln w="25400">
              <a:noFill/>
            </a:ln>
            <a:effectLst/>
          </c:spPr>
          <c:cat>
            <c:numRef>
              <c:f>'X-GRAPH DATA'!$B$14:$B$23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DATA'!$D$14:$D$23</c:f>
              <c:numCache>
                <c:formatCode>General</c:formatCode>
                <c:ptCount val="10"/>
                <c:pt idx="0">
                  <c:v>2</c:v>
                </c:pt>
                <c:pt idx="1">
                  <c:v>2</c:v>
                </c:pt>
                <c:pt idx="2">
                  <c:v>2</c:v>
                </c:pt>
                <c:pt idx="3">
                  <c:v>2</c:v>
                </c:pt>
                <c:pt idx="4">
                  <c:v>2</c:v>
                </c:pt>
                <c:pt idx="5">
                  <c:v>2</c:v>
                </c:pt>
                <c:pt idx="6">
                  <c:v>2</c:v>
                </c:pt>
                <c:pt idx="7">
                  <c:v>2</c:v>
                </c:pt>
                <c:pt idx="8">
                  <c:v>2</c:v>
                </c:pt>
                <c:pt idx="9">
                  <c:v>2</c:v>
                </c:pt>
              </c:numCache>
            </c:numRef>
          </c:val>
          <c:extLst>
            <c:ext xmlns:c16="http://schemas.microsoft.com/office/drawing/2014/chart" uri="{C3380CC4-5D6E-409C-BE32-E72D297353CC}">
              <c16:uniqueId val="{00000001-1161-3742-950F-9976678DD78C}"/>
            </c:ext>
          </c:extLst>
        </c:ser>
        <c:ser>
          <c:idx val="3"/>
          <c:order val="2"/>
          <c:tx>
            <c:strRef>
              <c:f>'X-GRAPH DATA'!$E$13</c:f>
              <c:strCache>
                <c:ptCount val="1"/>
                <c:pt idx="0">
                  <c:v>3-5</c:v>
                </c:pt>
              </c:strCache>
            </c:strRef>
          </c:tx>
          <c:spPr>
            <a:solidFill>
              <a:srgbClr val="D5FC79">
                <a:alpha val="50196"/>
              </a:srgbClr>
            </a:solidFill>
            <a:ln w="25400">
              <a:noFill/>
            </a:ln>
            <a:effectLst/>
          </c:spPr>
          <c:cat>
            <c:numRef>
              <c:f>'X-GRAPH DATA'!$B$14:$B$23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DATA'!$E$14:$E$23</c:f>
              <c:numCache>
                <c:formatCode>General</c:formatCode>
                <c:ptCount val="10"/>
                <c:pt idx="0">
                  <c:v>2</c:v>
                </c:pt>
                <c:pt idx="1">
                  <c:v>2</c:v>
                </c:pt>
                <c:pt idx="2">
                  <c:v>2</c:v>
                </c:pt>
                <c:pt idx="3">
                  <c:v>2</c:v>
                </c:pt>
                <c:pt idx="4">
                  <c:v>2</c:v>
                </c:pt>
                <c:pt idx="5">
                  <c:v>2</c:v>
                </c:pt>
                <c:pt idx="6">
                  <c:v>2</c:v>
                </c:pt>
                <c:pt idx="7">
                  <c:v>2</c:v>
                </c:pt>
                <c:pt idx="8">
                  <c:v>2</c:v>
                </c:pt>
                <c:pt idx="9">
                  <c:v>2</c:v>
                </c:pt>
              </c:numCache>
            </c:numRef>
          </c:val>
          <c:extLst>
            <c:ext xmlns:c16="http://schemas.microsoft.com/office/drawing/2014/chart" uri="{C3380CC4-5D6E-409C-BE32-E72D297353CC}">
              <c16:uniqueId val="{00000002-1161-3742-950F-9976678DD78C}"/>
            </c:ext>
          </c:extLst>
        </c:ser>
        <c:ser>
          <c:idx val="4"/>
          <c:order val="3"/>
          <c:tx>
            <c:strRef>
              <c:f>'X-GRAPH DATA'!$F$13</c:f>
              <c:strCache>
                <c:ptCount val="1"/>
                <c:pt idx="0">
                  <c:v>5-8</c:v>
                </c:pt>
              </c:strCache>
            </c:strRef>
          </c:tx>
          <c:spPr>
            <a:solidFill>
              <a:srgbClr val="FFD579">
                <a:alpha val="50196"/>
              </a:srgbClr>
            </a:solidFill>
            <a:ln w="25400">
              <a:noFill/>
            </a:ln>
            <a:effectLst/>
          </c:spPr>
          <c:cat>
            <c:numRef>
              <c:f>'X-GRAPH DATA'!$B$14:$B$23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DATA'!$F$14:$F$23</c:f>
              <c:numCache>
                <c:formatCode>General</c:formatCode>
                <c:ptCount val="10"/>
                <c:pt idx="0">
                  <c:v>3</c:v>
                </c:pt>
                <c:pt idx="1">
                  <c:v>3</c:v>
                </c:pt>
                <c:pt idx="2">
                  <c:v>3</c:v>
                </c:pt>
                <c:pt idx="3">
                  <c:v>3</c:v>
                </c:pt>
                <c:pt idx="4">
                  <c:v>3</c:v>
                </c:pt>
                <c:pt idx="5">
                  <c:v>3</c:v>
                </c:pt>
                <c:pt idx="6">
                  <c:v>3</c:v>
                </c:pt>
                <c:pt idx="7">
                  <c:v>3</c:v>
                </c:pt>
                <c:pt idx="8">
                  <c:v>3</c:v>
                </c:pt>
                <c:pt idx="9">
                  <c:v>3</c:v>
                </c:pt>
              </c:numCache>
            </c:numRef>
          </c:val>
          <c:extLst>
            <c:ext xmlns:c16="http://schemas.microsoft.com/office/drawing/2014/chart" uri="{C3380CC4-5D6E-409C-BE32-E72D297353CC}">
              <c16:uniqueId val="{00000003-1161-3742-950F-9976678DD78C}"/>
            </c:ext>
          </c:extLst>
        </c:ser>
        <c:ser>
          <c:idx val="5"/>
          <c:order val="4"/>
          <c:tx>
            <c:strRef>
              <c:f>'X-GRAPH DATA'!$G$13</c:f>
              <c:strCache>
                <c:ptCount val="1"/>
                <c:pt idx="0">
                  <c:v>8-10</c:v>
                </c:pt>
              </c:strCache>
            </c:strRef>
          </c:tx>
          <c:spPr>
            <a:solidFill>
              <a:srgbClr val="FF7E79">
                <a:alpha val="50196"/>
              </a:srgbClr>
            </a:solidFill>
            <a:ln w="25400">
              <a:noFill/>
            </a:ln>
            <a:effectLst/>
          </c:spPr>
          <c:cat>
            <c:numRef>
              <c:f>'X-GRAPH DATA'!$B$14:$B$23</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'X-GRAPH DATA'!$G$14:$G$23</c:f>
              <c:numCache>
                <c:formatCode>General</c:formatCode>
                <c:ptCount val="10"/>
                <c:pt idx="0">
                  <c:v>2</c:v>
                </c:pt>
                <c:pt idx="1">
                  <c:v>2</c:v>
                </c:pt>
                <c:pt idx="2">
                  <c:v>2</c:v>
                </c:pt>
                <c:pt idx="3">
                  <c:v>2</c:v>
                </c:pt>
                <c:pt idx="4">
                  <c:v>2</c:v>
                </c:pt>
                <c:pt idx="5">
                  <c:v>2</c:v>
                </c:pt>
                <c:pt idx="6">
                  <c:v>2</c:v>
                </c:pt>
                <c:pt idx="7">
                  <c:v>2</c:v>
                </c:pt>
                <c:pt idx="8">
                  <c:v>2</c:v>
                </c:pt>
                <c:pt idx="9">
                  <c:v>2</c:v>
                </c:pt>
              </c:numCache>
            </c:numRef>
          </c:val>
          <c:extLst>
            <c:ext xmlns:c16="http://schemas.microsoft.com/office/drawing/2014/chart" uri="{C3380CC4-5D6E-409C-BE32-E72D297353CC}">
              <c16:uniqueId val="{00000004-1161-3742-950F-9976678DD78C}"/>
            </c:ext>
          </c:extLst>
        </c:ser>
        <c:dLbls>
          <c:showLegendKey val="0"/>
          <c:showVal val="0"/>
          <c:showCatName val="0"/>
          <c:showSerName val="0"/>
          <c:showPercent val="0"/>
          <c:showBubbleSize val="0"/>
        </c:dLbls>
        <c:axId val="1415165696"/>
        <c:axId val="1415112128"/>
      </c:areaChart>
      <c:scatterChart>
        <c:scatterStyle val="lineMarker"/>
        <c:varyColors val="0"/>
        <c:ser>
          <c:idx val="0"/>
          <c:order val="5"/>
          <c:tx>
            <c:v>Air Permeability</c:v>
          </c:tx>
          <c:spPr>
            <a:ln w="25400" cap="rnd">
              <a:noFill/>
              <a:round/>
            </a:ln>
            <a:effectLst/>
          </c:spPr>
          <c:marker>
            <c:symbol val="circle"/>
            <c:size val="5"/>
            <c:spPr>
              <a:solidFill>
                <a:schemeClr val="accent1"/>
              </a:solidFill>
              <a:ln w="9525">
                <a:solidFill>
                  <a:schemeClr val="tx1"/>
                </a:solidFill>
              </a:ln>
              <a:effectLst/>
            </c:spPr>
          </c:marker>
          <c:yVal>
            <c:numRef>
              <c:f>'3-PHPP APPLICANT INPUT'!$M$13:$M$22</c:f>
              <c:numCache>
                <c:formatCode>0.00</c:formatCode>
                <c:ptCount val="10"/>
              </c:numCache>
            </c:numRef>
          </c:yVal>
          <c:smooth val="0"/>
          <c:extLst>
            <c:ext xmlns:c16="http://schemas.microsoft.com/office/drawing/2014/chart" uri="{C3380CC4-5D6E-409C-BE32-E72D297353CC}">
              <c16:uniqueId val="{00000005-1161-3742-950F-9976678DD78C}"/>
            </c:ext>
          </c:extLst>
        </c:ser>
        <c:dLbls>
          <c:showLegendKey val="0"/>
          <c:showVal val="0"/>
          <c:showCatName val="0"/>
          <c:showSerName val="0"/>
          <c:showPercent val="0"/>
          <c:showBubbleSize val="0"/>
        </c:dLbls>
        <c:axId val="1426705488"/>
        <c:axId val="1424519904"/>
      </c:scatterChart>
      <c:catAx>
        <c:axId val="141516569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Plot no.</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15112128"/>
        <c:crosses val="autoZero"/>
        <c:auto val="1"/>
        <c:lblAlgn val="ctr"/>
        <c:lblOffset val="100"/>
        <c:noMultiLvlLbl val="0"/>
      </c:catAx>
      <c:valAx>
        <c:axId val="1415112128"/>
        <c:scaling>
          <c:orientation val="minMax"/>
          <c:max val="1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rPr>
                  <a:t>Air Permeability (m3/m2.hr @ 50Pa</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415165696"/>
        <c:crosses val="autoZero"/>
        <c:crossBetween val="between"/>
      </c:valAx>
      <c:valAx>
        <c:axId val="1424519904"/>
        <c:scaling>
          <c:orientation val="minMax"/>
        </c:scaling>
        <c:delete val="1"/>
        <c:axPos val="r"/>
        <c:numFmt formatCode="0.00" sourceLinked="1"/>
        <c:majorTickMark val="out"/>
        <c:minorTickMark val="none"/>
        <c:tickLblPos val="nextTo"/>
        <c:crossAx val="1426705488"/>
        <c:crosses val="max"/>
        <c:crossBetween val="midCat"/>
      </c:valAx>
      <c:valAx>
        <c:axId val="1426705488"/>
        <c:scaling>
          <c:orientation val="minMax"/>
        </c:scaling>
        <c:delete val="1"/>
        <c:axPos val="b"/>
        <c:majorTickMark val="out"/>
        <c:minorTickMark val="none"/>
        <c:tickLblPos val="nextTo"/>
        <c:crossAx val="1424519904"/>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b="0"/>
            </a:pPr>
            <a:r>
              <a:rPr lang="en-GB" sz="1400" b="0"/>
              <a:t>Roof U-value</a:t>
            </a:r>
          </a:p>
        </c:rich>
      </c:tx>
      <c:overlay val="0"/>
      <c:spPr>
        <a:noFill/>
        <a:ln>
          <a:noFill/>
        </a:ln>
        <a:effectLst/>
      </c:spPr>
    </c:title>
    <c:autoTitleDeleted val="0"/>
    <c:plotArea>
      <c:layout/>
      <c:areaChart>
        <c:grouping val="stacked"/>
        <c:varyColors val="0"/>
        <c:ser>
          <c:idx val="0"/>
          <c:order val="0"/>
          <c:spPr>
            <a:solidFill>
              <a:srgbClr val="73FDD6">
                <a:alpha val="50196"/>
              </a:srgbClr>
            </a:solidFill>
            <a:ln w="25400">
              <a:noFill/>
            </a:ln>
          </c:spPr>
          <c:val>
            <c:numRef>
              <c:f>'X-GRAPH DATA'!$C$44:$C$53</c:f>
              <c:numCache>
                <c:formatCode>General</c:formatCode>
                <c:ptCount val="10"/>
                <c:pt idx="0">
                  <c:v>0.1</c:v>
                </c:pt>
                <c:pt idx="1">
                  <c:v>0.1</c:v>
                </c:pt>
                <c:pt idx="2">
                  <c:v>0.1</c:v>
                </c:pt>
                <c:pt idx="3">
                  <c:v>0.1</c:v>
                </c:pt>
                <c:pt idx="4">
                  <c:v>0.1</c:v>
                </c:pt>
                <c:pt idx="5">
                  <c:v>0.1</c:v>
                </c:pt>
                <c:pt idx="6">
                  <c:v>0.1</c:v>
                </c:pt>
                <c:pt idx="7">
                  <c:v>0.1</c:v>
                </c:pt>
                <c:pt idx="8">
                  <c:v>0.1</c:v>
                </c:pt>
                <c:pt idx="9">
                  <c:v>0.1</c:v>
                </c:pt>
              </c:numCache>
            </c:numRef>
          </c:val>
          <c:extLst>
            <c:ext xmlns:c16="http://schemas.microsoft.com/office/drawing/2014/chart" uri="{C3380CC4-5D6E-409C-BE32-E72D297353CC}">
              <c16:uniqueId val="{00000000-49AA-BE45-A9BF-B7217EFCE5EB}"/>
            </c:ext>
          </c:extLst>
        </c:ser>
        <c:ser>
          <c:idx val="1"/>
          <c:order val="1"/>
          <c:spPr>
            <a:solidFill>
              <a:srgbClr val="73FEFF">
                <a:alpha val="50196"/>
              </a:srgbClr>
            </a:solidFill>
            <a:ln w="25400">
              <a:noFill/>
            </a:ln>
          </c:spPr>
          <c:val>
            <c:numRef>
              <c:f>'X-GRAPH DATA'!$D$44:$D$53</c:f>
              <c:numCache>
                <c:formatCode>General</c:formatCode>
                <c:ptCount val="10"/>
                <c:pt idx="0">
                  <c:v>0.03</c:v>
                </c:pt>
                <c:pt idx="1">
                  <c:v>0.03</c:v>
                </c:pt>
                <c:pt idx="2">
                  <c:v>0.03</c:v>
                </c:pt>
                <c:pt idx="3">
                  <c:v>0.03</c:v>
                </c:pt>
                <c:pt idx="4">
                  <c:v>0.03</c:v>
                </c:pt>
                <c:pt idx="5">
                  <c:v>0.03</c:v>
                </c:pt>
                <c:pt idx="6">
                  <c:v>0.03</c:v>
                </c:pt>
                <c:pt idx="7">
                  <c:v>0.03</c:v>
                </c:pt>
                <c:pt idx="8">
                  <c:v>0.03</c:v>
                </c:pt>
                <c:pt idx="9">
                  <c:v>0.03</c:v>
                </c:pt>
              </c:numCache>
            </c:numRef>
          </c:val>
          <c:extLst>
            <c:ext xmlns:c16="http://schemas.microsoft.com/office/drawing/2014/chart" uri="{C3380CC4-5D6E-409C-BE32-E72D297353CC}">
              <c16:uniqueId val="{00000001-49AA-BE45-A9BF-B7217EFCE5EB}"/>
            </c:ext>
          </c:extLst>
        </c:ser>
        <c:ser>
          <c:idx val="2"/>
          <c:order val="2"/>
          <c:spPr>
            <a:solidFill>
              <a:srgbClr val="D5FC79">
                <a:alpha val="50196"/>
              </a:srgbClr>
            </a:solidFill>
            <a:ln w="25400">
              <a:noFill/>
            </a:ln>
          </c:spPr>
          <c:val>
            <c:numRef>
              <c:f>'X-GRAPH DATA'!$E$44:$E$53</c:f>
              <c:numCache>
                <c:formatCode>General</c:formatCode>
                <c:ptCount val="10"/>
                <c:pt idx="0">
                  <c:v>0.03</c:v>
                </c:pt>
                <c:pt idx="1">
                  <c:v>0.03</c:v>
                </c:pt>
                <c:pt idx="2">
                  <c:v>0.03</c:v>
                </c:pt>
                <c:pt idx="3">
                  <c:v>0.03</c:v>
                </c:pt>
                <c:pt idx="4">
                  <c:v>0.03</c:v>
                </c:pt>
                <c:pt idx="5">
                  <c:v>0.03</c:v>
                </c:pt>
                <c:pt idx="6">
                  <c:v>0.03</c:v>
                </c:pt>
                <c:pt idx="7">
                  <c:v>0.03</c:v>
                </c:pt>
                <c:pt idx="8">
                  <c:v>0.03</c:v>
                </c:pt>
                <c:pt idx="9">
                  <c:v>0.03</c:v>
                </c:pt>
              </c:numCache>
            </c:numRef>
          </c:val>
          <c:extLst>
            <c:ext xmlns:c16="http://schemas.microsoft.com/office/drawing/2014/chart" uri="{C3380CC4-5D6E-409C-BE32-E72D297353CC}">
              <c16:uniqueId val="{00000002-49AA-BE45-A9BF-B7217EFCE5EB}"/>
            </c:ext>
          </c:extLst>
        </c:ser>
        <c:ser>
          <c:idx val="3"/>
          <c:order val="3"/>
          <c:spPr>
            <a:solidFill>
              <a:srgbClr val="FFD579">
                <a:alpha val="50196"/>
              </a:srgbClr>
            </a:solidFill>
            <a:ln w="25400">
              <a:noFill/>
            </a:ln>
          </c:spPr>
          <c:val>
            <c:numRef>
              <c:f>'X-GRAPH DATA'!$F$44:$F$53</c:f>
              <c:numCache>
                <c:formatCode>General</c:formatCode>
                <c:ptCount val="10"/>
                <c:pt idx="0">
                  <c:v>0.04</c:v>
                </c:pt>
                <c:pt idx="1">
                  <c:v>0.04</c:v>
                </c:pt>
                <c:pt idx="2">
                  <c:v>0.04</c:v>
                </c:pt>
                <c:pt idx="3">
                  <c:v>0.04</c:v>
                </c:pt>
                <c:pt idx="4">
                  <c:v>0.04</c:v>
                </c:pt>
                <c:pt idx="5">
                  <c:v>0.04</c:v>
                </c:pt>
                <c:pt idx="6">
                  <c:v>0.04</c:v>
                </c:pt>
                <c:pt idx="7">
                  <c:v>0.04</c:v>
                </c:pt>
                <c:pt idx="8">
                  <c:v>0.04</c:v>
                </c:pt>
                <c:pt idx="9">
                  <c:v>0.04</c:v>
                </c:pt>
              </c:numCache>
            </c:numRef>
          </c:val>
          <c:extLst>
            <c:ext xmlns:c16="http://schemas.microsoft.com/office/drawing/2014/chart" uri="{C3380CC4-5D6E-409C-BE32-E72D297353CC}">
              <c16:uniqueId val="{00000003-49AA-BE45-A9BF-B7217EFCE5EB}"/>
            </c:ext>
          </c:extLst>
        </c:ser>
        <c:dLbls>
          <c:showLegendKey val="0"/>
          <c:showVal val="0"/>
          <c:showCatName val="0"/>
          <c:showSerName val="0"/>
          <c:showPercent val="0"/>
          <c:showBubbleSize val="0"/>
        </c:dLbls>
        <c:axId val="1426548272"/>
        <c:axId val="1454837088"/>
      </c:areaChart>
      <c:scatterChart>
        <c:scatterStyle val="lineMarker"/>
        <c:varyColors val="0"/>
        <c:ser>
          <c:idx val="6"/>
          <c:order val="4"/>
          <c:tx>
            <c:v>Roof U-value</c:v>
          </c:tx>
          <c:spPr>
            <a:ln w="19050">
              <a:noFill/>
            </a:ln>
          </c:spPr>
          <c:marker>
            <c:symbol val="circle"/>
            <c:size val="5"/>
            <c:spPr>
              <a:solidFill>
                <a:srgbClr val="0070C0"/>
              </a:solidFill>
              <a:ln w="9525">
                <a:solidFill>
                  <a:schemeClr val="tx1"/>
                </a:solidFill>
              </a:ln>
              <a:effectLst/>
            </c:spPr>
          </c:marker>
          <c:yVal>
            <c:numRef>
              <c:f>'3-PHPP APPLICANT INPUT'!$O$13:$O$22</c:f>
              <c:numCache>
                <c:formatCode>0.00</c:formatCode>
                <c:ptCount val="10"/>
              </c:numCache>
            </c:numRef>
          </c:yVal>
          <c:smooth val="0"/>
          <c:extLst>
            <c:ext xmlns:c16="http://schemas.microsoft.com/office/drawing/2014/chart" uri="{C3380CC4-5D6E-409C-BE32-E72D297353CC}">
              <c16:uniqueId val="{00000004-49AA-BE45-A9BF-B7217EFCE5EB}"/>
            </c:ext>
          </c:extLst>
        </c:ser>
        <c:dLbls>
          <c:showLegendKey val="0"/>
          <c:showVal val="0"/>
          <c:showCatName val="0"/>
          <c:showSerName val="0"/>
          <c:showPercent val="0"/>
          <c:showBubbleSize val="0"/>
        </c:dLbls>
        <c:axId val="1426548272"/>
        <c:axId val="1454837088"/>
      </c:scatterChart>
      <c:catAx>
        <c:axId val="1426548272"/>
        <c:scaling>
          <c:orientation val="minMax"/>
        </c:scaling>
        <c:delete val="0"/>
        <c:axPos val="b"/>
        <c:title>
          <c:tx>
            <c:rich>
              <a:bodyPr rot="0" vert="horz"/>
              <a:lstStyle/>
              <a:p>
                <a:pPr>
                  <a:defRPr b="0"/>
                </a:pPr>
                <a:r>
                  <a:rPr lang="en-GB" b="0"/>
                  <a:t>Plot no.</a:t>
                </a:r>
              </a:p>
            </c:rich>
          </c:tx>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vert="horz"/>
          <a:lstStyle/>
          <a:p>
            <a:pPr>
              <a:defRPr sz="900"/>
            </a:pPr>
            <a:endParaRPr lang="en-US"/>
          </a:p>
        </c:txPr>
        <c:crossAx val="1454837088"/>
        <c:crosses val="autoZero"/>
        <c:auto val="1"/>
        <c:lblAlgn val="ctr"/>
        <c:lblOffset val="100"/>
        <c:noMultiLvlLbl val="0"/>
      </c:catAx>
      <c:valAx>
        <c:axId val="1454837088"/>
        <c:scaling>
          <c:orientation val="minMax"/>
          <c:max val="0.2"/>
          <c:min val="5.000000000000001E-2"/>
        </c:scaling>
        <c:delete val="0"/>
        <c:axPos val="l"/>
        <c:title>
          <c:tx>
            <c:rich>
              <a:bodyPr rot="-5400000" vert="horz"/>
              <a:lstStyle/>
              <a:p>
                <a:pPr>
                  <a:defRPr b="0"/>
                </a:pPr>
                <a:r>
                  <a:rPr lang="en-GB" b="0"/>
                  <a:t>Roof U-value (W/m2.K)</a:t>
                </a:r>
              </a:p>
            </c:rich>
          </c:tx>
          <c:overlay val="0"/>
          <c:spPr>
            <a:noFill/>
            <a:ln>
              <a:noFill/>
            </a:ln>
            <a:effectLst/>
          </c:spPr>
        </c:title>
        <c:numFmt formatCode="General" sourceLinked="1"/>
        <c:majorTickMark val="none"/>
        <c:minorTickMark val="none"/>
        <c:tickLblPos val="nextTo"/>
        <c:spPr>
          <a:noFill/>
          <a:ln>
            <a:noFill/>
          </a:ln>
          <a:effectLst/>
        </c:spPr>
        <c:txPr>
          <a:bodyPr rot="-60000000" vert="horz"/>
          <a:lstStyle/>
          <a:p>
            <a:pPr>
              <a:defRPr sz="900"/>
            </a:pPr>
            <a:endParaRPr lang="en-US"/>
          </a:p>
        </c:txPr>
        <c:crossAx val="1426548272"/>
        <c:crosses val="autoZero"/>
        <c:crossBetween val="between"/>
      </c:valAx>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eg"/><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20202</xdr:colOff>
      <xdr:row>2</xdr:row>
      <xdr:rowOff>42718</xdr:rowOff>
    </xdr:from>
    <xdr:to>
      <xdr:col>3</xdr:col>
      <xdr:colOff>798893</xdr:colOff>
      <xdr:row>4</xdr:row>
      <xdr:rowOff>139469</xdr:rowOff>
    </xdr:to>
    <xdr:pic>
      <xdr:nvPicPr>
        <xdr:cNvPr id="2" name="Picture 1" descr="Home - Etude">
          <a:extLst>
            <a:ext uri="{FF2B5EF4-FFF2-40B4-BE49-F238E27FC236}">
              <a16:creationId xmlns:a16="http://schemas.microsoft.com/office/drawing/2014/main" id="{6E6FD689-9780-3549-8618-75E2E9B62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6752" y="531668"/>
          <a:ext cx="1597841" cy="650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165100</xdr:colOff>
      <xdr:row>2</xdr:row>
      <xdr:rowOff>25400</xdr:rowOff>
    </xdr:from>
    <xdr:to>
      <xdr:col>1</xdr:col>
      <xdr:colOff>1395730</xdr:colOff>
      <xdr:row>4</xdr:row>
      <xdr:rowOff>140259</xdr:rowOff>
    </xdr:to>
    <xdr:pic>
      <xdr:nvPicPr>
        <xdr:cNvPr id="4" name="Picture 3" descr="B&amp;NES Council logo">
          <a:extLst>
            <a:ext uri="{FF2B5EF4-FFF2-40B4-BE49-F238E27FC236}">
              <a16:creationId xmlns:a16="http://schemas.microsoft.com/office/drawing/2014/main" id="{A4238F6F-C9FB-4F42-94E9-B3E1B275CC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50" y="514350"/>
          <a:ext cx="1231900" cy="663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233792</xdr:colOff>
      <xdr:row>2</xdr:row>
      <xdr:rowOff>50800</xdr:rowOff>
    </xdr:from>
    <xdr:to>
      <xdr:col>3</xdr:col>
      <xdr:colOff>634023</xdr:colOff>
      <xdr:row>4</xdr:row>
      <xdr:rowOff>138661</xdr:rowOff>
    </xdr:to>
    <xdr:pic>
      <xdr:nvPicPr>
        <xdr:cNvPr id="4" name="Picture 3" descr="Home - Etude">
          <a:extLst>
            <a:ext uri="{FF2B5EF4-FFF2-40B4-BE49-F238E27FC236}">
              <a16:creationId xmlns:a16="http://schemas.microsoft.com/office/drawing/2014/main" id="{0780D7F8-40AF-C141-BBCC-ABCF5AA58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7292" y="539750"/>
          <a:ext cx="1597841" cy="650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63500</xdr:colOff>
      <xdr:row>2</xdr:row>
      <xdr:rowOff>38100</xdr:rowOff>
    </xdr:from>
    <xdr:to>
      <xdr:col>2</xdr:col>
      <xdr:colOff>97790</xdr:colOff>
      <xdr:row>4</xdr:row>
      <xdr:rowOff>138989</xdr:rowOff>
    </xdr:to>
    <xdr:pic>
      <xdr:nvPicPr>
        <xdr:cNvPr id="6" name="Picture 5" descr="B&amp;NES Council logo">
          <a:extLst>
            <a:ext uri="{FF2B5EF4-FFF2-40B4-BE49-F238E27FC236}">
              <a16:creationId xmlns:a16="http://schemas.microsoft.com/office/drawing/2014/main" id="{CA6A6123-D867-43A1-9571-1AAE4DEA6C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527050"/>
          <a:ext cx="1231900" cy="663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63499</xdr:colOff>
      <xdr:row>2</xdr:row>
      <xdr:rowOff>76200</xdr:rowOff>
    </xdr:from>
    <xdr:to>
      <xdr:col>3</xdr:col>
      <xdr:colOff>242403</xdr:colOff>
      <xdr:row>4</xdr:row>
      <xdr:rowOff>167870</xdr:rowOff>
    </xdr:to>
    <xdr:pic>
      <xdr:nvPicPr>
        <xdr:cNvPr id="2" name="Picture 1" descr="Home - Etude">
          <a:extLst>
            <a:ext uri="{FF2B5EF4-FFF2-40B4-BE49-F238E27FC236}">
              <a16:creationId xmlns:a16="http://schemas.microsoft.com/office/drawing/2014/main" id="{91E3FB7F-61DB-BD46-A91D-57E2F1AEB3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199" y="762000"/>
          <a:ext cx="1626704" cy="65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63499</xdr:colOff>
      <xdr:row>2</xdr:row>
      <xdr:rowOff>76200</xdr:rowOff>
    </xdr:from>
    <xdr:to>
      <xdr:col>2</xdr:col>
      <xdr:colOff>554130</xdr:colOff>
      <xdr:row>4</xdr:row>
      <xdr:rowOff>167870</xdr:rowOff>
    </xdr:to>
    <xdr:pic>
      <xdr:nvPicPr>
        <xdr:cNvPr id="2" name="Picture 1" descr="Home - Etude">
          <a:extLst>
            <a:ext uri="{FF2B5EF4-FFF2-40B4-BE49-F238E27FC236}">
              <a16:creationId xmlns:a16="http://schemas.microsoft.com/office/drawing/2014/main" id="{86FE6766-9BCA-EC4A-9D9A-72AF8AF250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199" y="762000"/>
          <a:ext cx="1610540" cy="65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63499</xdr:colOff>
      <xdr:row>2</xdr:row>
      <xdr:rowOff>76200</xdr:rowOff>
    </xdr:from>
    <xdr:to>
      <xdr:col>3</xdr:col>
      <xdr:colOff>23039</xdr:colOff>
      <xdr:row>4</xdr:row>
      <xdr:rowOff>167870</xdr:rowOff>
    </xdr:to>
    <xdr:pic>
      <xdr:nvPicPr>
        <xdr:cNvPr id="2" name="Picture 1" descr="Home - Etude">
          <a:extLst>
            <a:ext uri="{FF2B5EF4-FFF2-40B4-BE49-F238E27FC236}">
              <a16:creationId xmlns:a16="http://schemas.microsoft.com/office/drawing/2014/main" id="{C6EDF2C9-3973-CC4F-969A-21CC4C29C6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199" y="762000"/>
          <a:ext cx="1610540" cy="650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617680</xdr:colOff>
      <xdr:row>1</xdr:row>
      <xdr:rowOff>2309</xdr:rowOff>
    </xdr:from>
    <xdr:to>
      <xdr:col>25</xdr:col>
      <xdr:colOff>184726</xdr:colOff>
      <xdr:row>16</xdr:row>
      <xdr:rowOff>23091</xdr:rowOff>
    </xdr:to>
    <xdr:graphicFrame macro="">
      <xdr:nvGraphicFramePr>
        <xdr:cNvPr id="6" name="Chart 5">
          <a:extLst>
            <a:ext uri="{FF2B5EF4-FFF2-40B4-BE49-F238E27FC236}">
              <a16:creationId xmlns:a16="http://schemas.microsoft.com/office/drawing/2014/main" id="{09126A6F-9A10-99A1-CDEB-2C3E7A59A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667728</xdr:colOff>
      <xdr:row>3</xdr:row>
      <xdr:rowOff>93603</xdr:rowOff>
    </xdr:from>
    <xdr:to>
      <xdr:col>4</xdr:col>
      <xdr:colOff>327314</xdr:colOff>
      <xdr:row>6</xdr:row>
      <xdr:rowOff>96770</xdr:rowOff>
    </xdr:to>
    <xdr:pic>
      <xdr:nvPicPr>
        <xdr:cNvPr id="3" name="Picture 2" descr="Home - Etude">
          <a:extLst>
            <a:ext uri="{FF2B5EF4-FFF2-40B4-BE49-F238E27FC236}">
              <a16:creationId xmlns:a16="http://schemas.microsoft.com/office/drawing/2014/main" id="{6EB1D117-CED9-BB48-9211-216F585131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0228" y="562526"/>
          <a:ext cx="1295737" cy="52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97693</xdr:colOff>
      <xdr:row>3</xdr:row>
      <xdr:rowOff>14654</xdr:rowOff>
    </xdr:from>
    <xdr:to>
      <xdr:col>2</xdr:col>
      <xdr:colOff>519138</xdr:colOff>
      <xdr:row>6</xdr:row>
      <xdr:rowOff>150614</xdr:rowOff>
    </xdr:to>
    <xdr:pic>
      <xdr:nvPicPr>
        <xdr:cNvPr id="5" name="Picture 4" descr="B&amp;NES Council logo">
          <a:extLst>
            <a:ext uri="{FF2B5EF4-FFF2-40B4-BE49-F238E27FC236}">
              <a16:creationId xmlns:a16="http://schemas.microsoft.com/office/drawing/2014/main" id="{02D22E3A-0C70-4DD1-A718-ECD55A6671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578" y="483577"/>
          <a:ext cx="1231900" cy="6634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487105</xdr:colOff>
      <xdr:row>4</xdr:row>
      <xdr:rowOff>31750</xdr:rowOff>
    </xdr:from>
    <xdr:to>
      <xdr:col>5</xdr:col>
      <xdr:colOff>480060</xdr:colOff>
      <xdr:row>8</xdr:row>
      <xdr:rowOff>39375</xdr:rowOff>
    </xdr:to>
    <xdr:pic>
      <xdr:nvPicPr>
        <xdr:cNvPr id="4" name="Picture 3" descr="Home - Etude">
          <a:extLst>
            <a:ext uri="{FF2B5EF4-FFF2-40B4-BE49-F238E27FC236}">
              <a16:creationId xmlns:a16="http://schemas.microsoft.com/office/drawing/2014/main" id="{35703241-927F-A84C-954B-08EEFDA8BE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555" y="806450"/>
          <a:ext cx="1328995" cy="54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177800</xdr:colOff>
      <xdr:row>3</xdr:row>
      <xdr:rowOff>196850</xdr:rowOff>
    </xdr:from>
    <xdr:to>
      <xdr:col>3</xdr:col>
      <xdr:colOff>228600</xdr:colOff>
      <xdr:row>8</xdr:row>
      <xdr:rowOff>100889</xdr:rowOff>
    </xdr:to>
    <xdr:pic>
      <xdr:nvPicPr>
        <xdr:cNvPr id="6" name="Picture 5" descr="B&amp;NES Council logo">
          <a:extLst>
            <a:ext uri="{FF2B5EF4-FFF2-40B4-BE49-F238E27FC236}">
              <a16:creationId xmlns:a16="http://schemas.microsoft.com/office/drawing/2014/main" id="{5265D866-271D-4223-9414-7EB317360A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150" y="736600"/>
          <a:ext cx="1231900" cy="6634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12</xdr:col>
      <xdr:colOff>13193</xdr:colOff>
      <xdr:row>13</xdr:row>
      <xdr:rowOff>0</xdr:rowOff>
    </xdr:from>
    <xdr:to>
      <xdr:col>19</xdr:col>
      <xdr:colOff>595083</xdr:colOff>
      <xdr:row>34</xdr:row>
      <xdr:rowOff>93934</xdr:rowOff>
    </xdr:to>
    <xdr:graphicFrame macro="">
      <xdr:nvGraphicFramePr>
        <xdr:cNvPr id="2" name="Chart 1" descr="External wall U-value">
          <a:extLst>
            <a:ext uri="{FF2B5EF4-FFF2-40B4-BE49-F238E27FC236}">
              <a16:creationId xmlns:a16="http://schemas.microsoft.com/office/drawing/2014/main" id="{48552506-D22A-994A-B532-2F6A6F1AE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11545</xdr:colOff>
      <xdr:row>39</xdr:row>
      <xdr:rowOff>31749</xdr:rowOff>
    </xdr:from>
    <xdr:to>
      <xdr:col>19</xdr:col>
      <xdr:colOff>593435</xdr:colOff>
      <xdr:row>62</xdr:row>
      <xdr:rowOff>158750</xdr:rowOff>
    </xdr:to>
    <xdr:graphicFrame macro="">
      <xdr:nvGraphicFramePr>
        <xdr:cNvPr id="3" name="Chart 2" descr="Ground floor U-value">
          <a:extLst>
            <a:ext uri="{FF2B5EF4-FFF2-40B4-BE49-F238E27FC236}">
              <a16:creationId xmlns:a16="http://schemas.microsoft.com/office/drawing/2014/main" id="{1552F783-2E9A-644A-97E5-D6EE227CC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18143</xdr:colOff>
      <xdr:row>65</xdr:row>
      <xdr:rowOff>63499</xdr:rowOff>
    </xdr:from>
    <xdr:to>
      <xdr:col>8</xdr:col>
      <xdr:colOff>600033</xdr:colOff>
      <xdr:row>86</xdr:row>
      <xdr:rowOff>165101</xdr:rowOff>
    </xdr:to>
    <xdr:graphicFrame macro="">
      <xdr:nvGraphicFramePr>
        <xdr:cNvPr id="5" name="Chart 4" descr="Window u-value">
          <a:extLst>
            <a:ext uri="{FF2B5EF4-FFF2-40B4-BE49-F238E27FC236}">
              <a16:creationId xmlns:a16="http://schemas.microsoft.com/office/drawing/2014/main" id="{C1BED769-3B4D-6A4A-8257-B8CFC6192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27215</xdr:colOff>
      <xdr:row>12</xdr:row>
      <xdr:rowOff>90715</xdr:rowOff>
    </xdr:from>
    <xdr:to>
      <xdr:col>8</xdr:col>
      <xdr:colOff>609105</xdr:colOff>
      <xdr:row>34</xdr:row>
      <xdr:rowOff>10888</xdr:rowOff>
    </xdr:to>
    <xdr:graphicFrame macro="">
      <xdr:nvGraphicFramePr>
        <xdr:cNvPr id="6" name="Chart 5" descr="Air permeability">
          <a:extLst>
            <a:ext uri="{FF2B5EF4-FFF2-40B4-BE49-F238E27FC236}">
              <a16:creationId xmlns:a16="http://schemas.microsoft.com/office/drawing/2014/main" id="{5B8BFF4F-BC72-3346-9A2E-99D76264E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154214</xdr:colOff>
      <xdr:row>24</xdr:row>
      <xdr:rowOff>80653</xdr:rowOff>
    </xdr:from>
    <xdr:to>
      <xdr:col>21</xdr:col>
      <xdr:colOff>681181</xdr:colOff>
      <xdr:row>24</xdr:row>
      <xdr:rowOff>80653</xdr:rowOff>
    </xdr:to>
    <xdr:cxnSp macro="">
      <xdr:nvCxnSpPr>
        <xdr:cNvPr id="7" name="Straight Connector 6">
          <a:extLst>
            <a:ext uri="{FF2B5EF4-FFF2-40B4-BE49-F238E27FC236}">
              <a16:creationId xmlns:a16="http://schemas.microsoft.com/office/drawing/2014/main" id="{1C1FAD86-DC9B-2B47-B83C-B1A6E51D7A4D}"/>
            </a:ext>
            <a:ext uri="{C183D7F6-B498-43B3-948B-1728B52AA6E4}">
              <adec:decorative xmlns:adec="http://schemas.microsoft.com/office/drawing/2017/decorative" val="1"/>
            </a:ext>
          </a:extLst>
        </xdr:cNvPr>
        <xdr:cNvCxnSpPr/>
      </xdr:nvCxnSpPr>
      <xdr:spPr>
        <a:xfrm>
          <a:off x="10199914" y="4690753"/>
          <a:ext cx="6978567" cy="0"/>
        </a:xfrm>
        <a:prstGeom prst="line">
          <a:avLst/>
        </a:prstGeom>
        <a:ln w="12700">
          <a:solidFill>
            <a:srgbClr val="00B05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603662</xdr:colOff>
      <xdr:row>23</xdr:row>
      <xdr:rowOff>4452</xdr:rowOff>
    </xdr:from>
    <xdr:to>
      <xdr:col>21</xdr:col>
      <xdr:colOff>765135</xdr:colOff>
      <xdr:row>24</xdr:row>
      <xdr:rowOff>86094</xdr:rowOff>
    </xdr:to>
    <xdr:sp macro="" textlink="">
      <xdr:nvSpPr>
        <xdr:cNvPr id="8" name="TextBox 7">
          <a:extLst>
            <a:ext uri="{FF2B5EF4-FFF2-40B4-BE49-F238E27FC236}">
              <a16:creationId xmlns:a16="http://schemas.microsoft.com/office/drawing/2014/main" id="{11974F0E-B030-9745-A125-0D9329FC97BC}"/>
            </a:ext>
          </a:extLst>
        </xdr:cNvPr>
        <xdr:cNvSpPr txBox="1"/>
      </xdr:nvSpPr>
      <xdr:spPr>
        <a:xfrm>
          <a:off x="15602362" y="4436752"/>
          <a:ext cx="1660073"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rgbClr val="00B050"/>
              </a:solidFill>
              <a:latin typeface="Arial" panose="020B0604020202020204" pitchFamily="34" charset="0"/>
              <a:cs typeface="Arial" panose="020B0604020202020204" pitchFamily="34" charset="0"/>
            </a:rPr>
            <a:t>Recommended</a:t>
          </a:r>
        </a:p>
      </xdr:txBody>
    </xdr:sp>
    <xdr:clientData/>
  </xdr:twoCellAnchor>
  <xdr:twoCellAnchor>
    <xdr:from>
      <xdr:col>19</xdr:col>
      <xdr:colOff>238497</xdr:colOff>
      <xdr:row>15</xdr:row>
      <xdr:rowOff>77354</xdr:rowOff>
    </xdr:from>
    <xdr:to>
      <xdr:col>21</xdr:col>
      <xdr:colOff>750456</xdr:colOff>
      <xdr:row>18</xdr:row>
      <xdr:rowOff>61024</xdr:rowOff>
    </xdr:to>
    <xdr:sp macro="" textlink="">
      <xdr:nvSpPr>
        <xdr:cNvPr id="9" name="TextBox 8">
          <a:extLst>
            <a:ext uri="{FF2B5EF4-FFF2-40B4-BE49-F238E27FC236}">
              <a16:creationId xmlns:a16="http://schemas.microsoft.com/office/drawing/2014/main" id="{3DA28CB9-612E-824A-95A1-F5857263C60C}"/>
            </a:ext>
          </a:extLst>
        </xdr:cNvPr>
        <xdr:cNvSpPr txBox="1"/>
      </xdr:nvSpPr>
      <xdr:spPr>
        <a:xfrm>
          <a:off x="15237197" y="3087254"/>
          <a:ext cx="2010559" cy="51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ysClr val="windowText" lastClr="000000"/>
              </a:solidFill>
              <a:latin typeface="Arial" panose="020B0604020202020204" pitchFamily="34" charset="0"/>
              <a:cs typeface="Arial" panose="020B0604020202020204" pitchFamily="34" charset="0"/>
            </a:rPr>
            <a:t>Building Regulations Compliant</a:t>
          </a:r>
        </a:p>
        <a:p>
          <a:pPr algn="r"/>
          <a:r>
            <a:rPr lang="en-GB" sz="1000">
              <a:solidFill>
                <a:sysClr val="windowText" lastClr="000000"/>
              </a:solidFill>
              <a:latin typeface="Arial" panose="020B0604020202020204" pitchFamily="34" charset="0"/>
              <a:cs typeface="Arial" panose="020B0604020202020204" pitchFamily="34" charset="0"/>
            </a:rPr>
            <a:t>(Part L 2021)</a:t>
          </a:r>
        </a:p>
      </xdr:txBody>
    </xdr:sp>
    <xdr:clientData/>
  </xdr:twoCellAnchor>
  <xdr:twoCellAnchor>
    <xdr:from>
      <xdr:col>21</xdr:col>
      <xdr:colOff>254082</xdr:colOff>
      <xdr:row>24</xdr:row>
      <xdr:rowOff>94174</xdr:rowOff>
    </xdr:from>
    <xdr:to>
      <xdr:col>21</xdr:col>
      <xdr:colOff>254082</xdr:colOff>
      <xdr:row>26</xdr:row>
      <xdr:rowOff>46182</xdr:rowOff>
    </xdr:to>
    <xdr:cxnSp macro="">
      <xdr:nvCxnSpPr>
        <xdr:cNvPr id="10" name="Straight Arrow Connector 9">
          <a:extLst>
            <a:ext uri="{FF2B5EF4-FFF2-40B4-BE49-F238E27FC236}">
              <a16:creationId xmlns:a16="http://schemas.microsoft.com/office/drawing/2014/main" id="{ABFBB10D-4AD8-454C-B8B0-805EF8845E9F}"/>
            </a:ext>
            <a:ext uri="{C183D7F6-B498-43B3-948B-1728B52AA6E4}">
              <adec:decorative xmlns:adec="http://schemas.microsoft.com/office/drawing/2017/decorative" val="1"/>
            </a:ext>
          </a:extLst>
        </xdr:cNvPr>
        <xdr:cNvCxnSpPr/>
      </xdr:nvCxnSpPr>
      <xdr:spPr>
        <a:xfrm>
          <a:off x="16751382" y="4704274"/>
          <a:ext cx="0" cy="307608"/>
        </a:xfrm>
        <a:prstGeom prst="straightConnector1">
          <a:avLst/>
        </a:prstGeom>
        <a:ln w="31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45355</xdr:colOff>
      <xdr:row>40</xdr:row>
      <xdr:rowOff>72570</xdr:rowOff>
    </xdr:from>
    <xdr:to>
      <xdr:col>8</xdr:col>
      <xdr:colOff>627245</xdr:colOff>
      <xdr:row>62</xdr:row>
      <xdr:rowOff>3020</xdr:rowOff>
    </xdr:to>
    <xdr:graphicFrame macro="">
      <xdr:nvGraphicFramePr>
        <xdr:cNvPr id="11" name="Chart 10" descr="Roof u-value">
          <a:extLst>
            <a:ext uri="{FF2B5EF4-FFF2-40B4-BE49-F238E27FC236}">
              <a16:creationId xmlns:a16="http://schemas.microsoft.com/office/drawing/2014/main" id="{3DAB7F4C-D41B-2A44-BD89-6519E0392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143329</xdr:colOff>
      <xdr:row>18</xdr:row>
      <xdr:rowOff>3794</xdr:rowOff>
    </xdr:from>
    <xdr:to>
      <xdr:col>21</xdr:col>
      <xdr:colOff>692727</xdr:colOff>
      <xdr:row>18</xdr:row>
      <xdr:rowOff>3794</xdr:rowOff>
    </xdr:to>
    <xdr:cxnSp macro="">
      <xdr:nvCxnSpPr>
        <xdr:cNvPr id="12" name="Straight Connector 11">
          <a:extLst>
            <a:ext uri="{FF2B5EF4-FFF2-40B4-BE49-F238E27FC236}">
              <a16:creationId xmlns:a16="http://schemas.microsoft.com/office/drawing/2014/main" id="{671D3F3D-CA4D-8045-B694-BCC18FBE7D18}"/>
            </a:ext>
            <a:ext uri="{C183D7F6-B498-43B3-948B-1728B52AA6E4}">
              <adec:decorative xmlns:adec="http://schemas.microsoft.com/office/drawing/2017/decorative" val="1"/>
            </a:ext>
          </a:extLst>
        </xdr:cNvPr>
        <xdr:cNvCxnSpPr/>
      </xdr:nvCxnSpPr>
      <xdr:spPr>
        <a:xfrm>
          <a:off x="10189029" y="3547094"/>
          <a:ext cx="7000998" cy="0"/>
        </a:xfrm>
        <a:prstGeom prst="line">
          <a:avLst/>
        </a:prstGeom>
        <a:ln w="127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127659</xdr:colOff>
      <xdr:row>53</xdr:row>
      <xdr:rowOff>6267</xdr:rowOff>
    </xdr:from>
    <xdr:to>
      <xdr:col>21</xdr:col>
      <xdr:colOff>600363</xdr:colOff>
      <xdr:row>53</xdr:row>
      <xdr:rowOff>6267</xdr:rowOff>
    </xdr:to>
    <xdr:cxnSp macro="">
      <xdr:nvCxnSpPr>
        <xdr:cNvPr id="13" name="Straight Connector 12">
          <a:extLst>
            <a:ext uri="{FF2B5EF4-FFF2-40B4-BE49-F238E27FC236}">
              <a16:creationId xmlns:a16="http://schemas.microsoft.com/office/drawing/2014/main" id="{88E16A85-21FC-C44B-80CF-F53175777D5C}"/>
            </a:ext>
            <a:ext uri="{C183D7F6-B498-43B3-948B-1728B52AA6E4}">
              <adec:decorative xmlns:adec="http://schemas.microsoft.com/office/drawing/2017/decorative" val="1"/>
            </a:ext>
          </a:extLst>
        </xdr:cNvPr>
        <xdr:cNvCxnSpPr/>
      </xdr:nvCxnSpPr>
      <xdr:spPr>
        <a:xfrm>
          <a:off x="10173359" y="9239167"/>
          <a:ext cx="6924304" cy="0"/>
        </a:xfrm>
        <a:prstGeom prst="line">
          <a:avLst/>
        </a:prstGeom>
        <a:ln w="12700">
          <a:solidFill>
            <a:srgbClr val="00B05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512125</xdr:colOff>
      <xdr:row>51</xdr:row>
      <xdr:rowOff>57066</xdr:rowOff>
    </xdr:from>
    <xdr:to>
      <xdr:col>21</xdr:col>
      <xdr:colOff>662712</xdr:colOff>
      <xdr:row>52</xdr:row>
      <xdr:rowOff>138708</xdr:rowOff>
    </xdr:to>
    <xdr:sp macro="" textlink="">
      <xdr:nvSpPr>
        <xdr:cNvPr id="14" name="TextBox 13">
          <a:extLst>
            <a:ext uri="{FF2B5EF4-FFF2-40B4-BE49-F238E27FC236}">
              <a16:creationId xmlns:a16="http://schemas.microsoft.com/office/drawing/2014/main" id="{C445BC4B-9E2F-8E47-8A62-72E171B75049}"/>
            </a:ext>
          </a:extLst>
        </xdr:cNvPr>
        <xdr:cNvSpPr txBox="1"/>
      </xdr:nvSpPr>
      <xdr:spPr>
        <a:xfrm>
          <a:off x="15510825" y="8934366"/>
          <a:ext cx="1649187"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rgbClr val="00B050"/>
              </a:solidFill>
              <a:latin typeface="Arial" panose="020B0604020202020204" pitchFamily="34" charset="0"/>
              <a:cs typeface="Arial" panose="020B0604020202020204" pitchFamily="34" charset="0"/>
            </a:rPr>
            <a:t>Recommended</a:t>
          </a:r>
        </a:p>
      </xdr:txBody>
    </xdr:sp>
    <xdr:clientData/>
  </xdr:twoCellAnchor>
  <xdr:twoCellAnchor>
    <xdr:from>
      <xdr:col>19</xdr:col>
      <xdr:colOff>228767</xdr:colOff>
      <xdr:row>46</xdr:row>
      <xdr:rowOff>125019</xdr:rowOff>
    </xdr:from>
    <xdr:to>
      <xdr:col>21</xdr:col>
      <xdr:colOff>684481</xdr:colOff>
      <xdr:row>49</xdr:row>
      <xdr:rowOff>45192</xdr:rowOff>
    </xdr:to>
    <xdr:sp macro="" textlink="">
      <xdr:nvSpPr>
        <xdr:cNvPr id="15" name="TextBox 14">
          <a:extLst>
            <a:ext uri="{FF2B5EF4-FFF2-40B4-BE49-F238E27FC236}">
              <a16:creationId xmlns:a16="http://schemas.microsoft.com/office/drawing/2014/main" id="{E94F4D8A-59DB-D94C-8651-D782B0A7F576}"/>
            </a:ext>
          </a:extLst>
        </xdr:cNvPr>
        <xdr:cNvSpPr txBox="1"/>
      </xdr:nvSpPr>
      <xdr:spPr>
        <a:xfrm>
          <a:off x="15227467" y="8113319"/>
          <a:ext cx="1954314" cy="453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ysClr val="windowText" lastClr="000000"/>
              </a:solidFill>
              <a:latin typeface="Arial" panose="020B0604020202020204" pitchFamily="34" charset="0"/>
              <a:cs typeface="Arial" panose="020B0604020202020204" pitchFamily="34" charset="0"/>
            </a:rPr>
            <a:t>Building Regulations Compliant</a:t>
          </a:r>
        </a:p>
        <a:p>
          <a:pPr algn="r"/>
          <a:r>
            <a:rPr lang="en-GB" sz="1000">
              <a:solidFill>
                <a:sysClr val="windowText" lastClr="000000"/>
              </a:solidFill>
              <a:latin typeface="Arial" panose="020B0604020202020204" pitchFamily="34" charset="0"/>
              <a:cs typeface="Arial" panose="020B0604020202020204" pitchFamily="34" charset="0"/>
            </a:rPr>
            <a:t>(Part L 2021)</a:t>
          </a:r>
        </a:p>
      </xdr:txBody>
    </xdr:sp>
    <xdr:clientData/>
  </xdr:twoCellAnchor>
  <xdr:twoCellAnchor>
    <xdr:from>
      <xdr:col>21</xdr:col>
      <xdr:colOff>119496</xdr:colOff>
      <xdr:row>53</xdr:row>
      <xdr:rowOff>14015</xdr:rowOff>
    </xdr:from>
    <xdr:to>
      <xdr:col>21</xdr:col>
      <xdr:colOff>119496</xdr:colOff>
      <xdr:row>54</xdr:row>
      <xdr:rowOff>130957</xdr:rowOff>
    </xdr:to>
    <xdr:cxnSp macro="">
      <xdr:nvCxnSpPr>
        <xdr:cNvPr id="16" name="Straight Arrow Connector 15">
          <a:extLst>
            <a:ext uri="{FF2B5EF4-FFF2-40B4-BE49-F238E27FC236}">
              <a16:creationId xmlns:a16="http://schemas.microsoft.com/office/drawing/2014/main" id="{023BBCCB-B101-9A4C-B38E-978F814B5659}"/>
            </a:ext>
            <a:ext uri="{C183D7F6-B498-43B3-948B-1728B52AA6E4}">
              <adec:decorative xmlns:adec="http://schemas.microsoft.com/office/drawing/2017/decorative" val="1"/>
            </a:ext>
          </a:extLst>
        </xdr:cNvPr>
        <xdr:cNvCxnSpPr/>
      </xdr:nvCxnSpPr>
      <xdr:spPr>
        <a:xfrm>
          <a:off x="16616796" y="9246915"/>
          <a:ext cx="0" cy="294742"/>
        </a:xfrm>
        <a:prstGeom prst="straightConnector1">
          <a:avLst/>
        </a:prstGeom>
        <a:ln w="31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134918</xdr:colOff>
      <xdr:row>49</xdr:row>
      <xdr:rowOff>5278</xdr:rowOff>
    </xdr:from>
    <xdr:to>
      <xdr:col>21</xdr:col>
      <xdr:colOff>600363</xdr:colOff>
      <xdr:row>49</xdr:row>
      <xdr:rowOff>5278</xdr:rowOff>
    </xdr:to>
    <xdr:cxnSp macro="">
      <xdr:nvCxnSpPr>
        <xdr:cNvPr id="17" name="Straight Connector 16">
          <a:extLst>
            <a:ext uri="{FF2B5EF4-FFF2-40B4-BE49-F238E27FC236}">
              <a16:creationId xmlns:a16="http://schemas.microsoft.com/office/drawing/2014/main" id="{8EFF91E7-6E4A-204F-B67B-E5F0BB395E4A}"/>
            </a:ext>
            <a:ext uri="{C183D7F6-B498-43B3-948B-1728B52AA6E4}">
              <adec:decorative xmlns:adec="http://schemas.microsoft.com/office/drawing/2017/decorative" val="1"/>
            </a:ext>
          </a:extLst>
        </xdr:cNvPr>
        <xdr:cNvCxnSpPr/>
      </xdr:nvCxnSpPr>
      <xdr:spPr>
        <a:xfrm>
          <a:off x="10180618" y="8526978"/>
          <a:ext cx="6917045" cy="0"/>
        </a:xfrm>
        <a:prstGeom prst="line">
          <a:avLst/>
        </a:prstGeom>
        <a:ln w="127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150586</xdr:colOff>
      <xdr:row>51</xdr:row>
      <xdr:rowOff>103414</xdr:rowOff>
    </xdr:from>
    <xdr:to>
      <xdr:col>10</xdr:col>
      <xdr:colOff>542636</xdr:colOff>
      <xdr:row>51</xdr:row>
      <xdr:rowOff>103414</xdr:rowOff>
    </xdr:to>
    <xdr:cxnSp macro="">
      <xdr:nvCxnSpPr>
        <xdr:cNvPr id="18" name="Straight Connector 17">
          <a:extLst>
            <a:ext uri="{FF2B5EF4-FFF2-40B4-BE49-F238E27FC236}">
              <a16:creationId xmlns:a16="http://schemas.microsoft.com/office/drawing/2014/main" id="{2AE647D3-E8E4-B343-9D73-AF1668BE24DA}"/>
            </a:ext>
            <a:ext uri="{C183D7F6-B498-43B3-948B-1728B52AA6E4}">
              <adec:decorative xmlns:adec="http://schemas.microsoft.com/office/drawing/2017/decorative" val="1"/>
            </a:ext>
          </a:extLst>
        </xdr:cNvPr>
        <xdr:cNvCxnSpPr/>
      </xdr:nvCxnSpPr>
      <xdr:spPr>
        <a:xfrm>
          <a:off x="1115786" y="8980714"/>
          <a:ext cx="6996050" cy="0"/>
        </a:xfrm>
        <a:prstGeom prst="line">
          <a:avLst/>
        </a:prstGeom>
        <a:ln w="12700">
          <a:solidFill>
            <a:srgbClr val="00B05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376547</xdr:colOff>
      <xdr:row>50</xdr:row>
      <xdr:rowOff>27214</xdr:rowOff>
    </xdr:from>
    <xdr:to>
      <xdr:col>10</xdr:col>
      <xdr:colOff>619662</xdr:colOff>
      <xdr:row>51</xdr:row>
      <xdr:rowOff>108856</xdr:rowOff>
    </xdr:to>
    <xdr:sp macro="" textlink="">
      <xdr:nvSpPr>
        <xdr:cNvPr id="19" name="TextBox 18">
          <a:extLst>
            <a:ext uri="{FF2B5EF4-FFF2-40B4-BE49-F238E27FC236}">
              <a16:creationId xmlns:a16="http://schemas.microsoft.com/office/drawing/2014/main" id="{00BCB64D-13E4-CC48-A48D-8684466CE9CD}"/>
            </a:ext>
          </a:extLst>
        </xdr:cNvPr>
        <xdr:cNvSpPr txBox="1"/>
      </xdr:nvSpPr>
      <xdr:spPr>
        <a:xfrm>
          <a:off x="7120247" y="8726714"/>
          <a:ext cx="1068615"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rgbClr val="00B050"/>
              </a:solidFill>
              <a:latin typeface="Arial" panose="020B0604020202020204" pitchFamily="34" charset="0"/>
              <a:cs typeface="Arial" panose="020B0604020202020204" pitchFamily="34" charset="0"/>
            </a:rPr>
            <a:t>Best practice</a:t>
          </a:r>
        </a:p>
      </xdr:txBody>
    </xdr:sp>
    <xdr:clientData/>
  </xdr:twoCellAnchor>
  <xdr:twoCellAnchor>
    <xdr:from>
      <xdr:col>8</xdr:col>
      <xdr:colOff>293090</xdr:colOff>
      <xdr:row>44</xdr:row>
      <xdr:rowOff>157843</xdr:rowOff>
    </xdr:from>
    <xdr:to>
      <xdr:col>10</xdr:col>
      <xdr:colOff>652318</xdr:colOff>
      <xdr:row>47</xdr:row>
      <xdr:rowOff>78015</xdr:rowOff>
    </xdr:to>
    <xdr:sp macro="" textlink="">
      <xdr:nvSpPr>
        <xdr:cNvPr id="20" name="TextBox 19">
          <a:extLst>
            <a:ext uri="{FF2B5EF4-FFF2-40B4-BE49-F238E27FC236}">
              <a16:creationId xmlns:a16="http://schemas.microsoft.com/office/drawing/2014/main" id="{D7B3628E-B684-FB4F-86F4-32B941671D67}"/>
            </a:ext>
          </a:extLst>
        </xdr:cNvPr>
        <xdr:cNvSpPr txBox="1"/>
      </xdr:nvSpPr>
      <xdr:spPr>
        <a:xfrm>
          <a:off x="6211290" y="7790543"/>
          <a:ext cx="2010228" cy="45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ysClr val="windowText" lastClr="000000"/>
              </a:solidFill>
              <a:latin typeface="Arial" panose="020B0604020202020204" pitchFamily="34" charset="0"/>
              <a:cs typeface="Arial" panose="020B0604020202020204" pitchFamily="34" charset="0"/>
            </a:rPr>
            <a:t>Building Regulations Compliant</a:t>
          </a:r>
        </a:p>
        <a:p>
          <a:pPr algn="r"/>
          <a:r>
            <a:rPr lang="en-GB" sz="1000">
              <a:solidFill>
                <a:sysClr val="windowText" lastClr="000000"/>
              </a:solidFill>
              <a:latin typeface="Arial" panose="020B0604020202020204" pitchFamily="34" charset="0"/>
              <a:cs typeface="Arial" panose="020B0604020202020204" pitchFamily="34" charset="0"/>
            </a:rPr>
            <a:t>(Part L 2021)</a:t>
          </a:r>
        </a:p>
      </xdr:txBody>
    </xdr:sp>
    <xdr:clientData/>
  </xdr:twoCellAnchor>
  <xdr:twoCellAnchor>
    <xdr:from>
      <xdr:col>2</xdr:col>
      <xdr:colOff>157844</xdr:colOff>
      <xdr:row>47</xdr:row>
      <xdr:rowOff>38101</xdr:rowOff>
    </xdr:from>
    <xdr:to>
      <xdr:col>10</xdr:col>
      <xdr:colOff>588818</xdr:colOff>
      <xdr:row>47</xdr:row>
      <xdr:rowOff>38101</xdr:rowOff>
    </xdr:to>
    <xdr:cxnSp macro="">
      <xdr:nvCxnSpPr>
        <xdr:cNvPr id="21" name="Straight Connector 20">
          <a:extLst>
            <a:ext uri="{FF2B5EF4-FFF2-40B4-BE49-F238E27FC236}">
              <a16:creationId xmlns:a16="http://schemas.microsoft.com/office/drawing/2014/main" id="{CB47317C-B7F5-DA47-BADA-C897D946C58A}"/>
            </a:ext>
            <a:ext uri="{C183D7F6-B498-43B3-948B-1728B52AA6E4}">
              <adec:decorative xmlns:adec="http://schemas.microsoft.com/office/drawing/2017/decorative" val="1"/>
            </a:ext>
          </a:extLst>
        </xdr:cNvPr>
        <xdr:cNvCxnSpPr/>
      </xdr:nvCxnSpPr>
      <xdr:spPr>
        <a:xfrm>
          <a:off x="1123044" y="8204201"/>
          <a:ext cx="7034974" cy="0"/>
        </a:xfrm>
        <a:prstGeom prst="line">
          <a:avLst/>
        </a:prstGeom>
        <a:ln w="127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59872</xdr:colOff>
      <xdr:row>75</xdr:row>
      <xdr:rowOff>139700</xdr:rowOff>
    </xdr:from>
    <xdr:to>
      <xdr:col>10</xdr:col>
      <xdr:colOff>542636</xdr:colOff>
      <xdr:row>75</xdr:row>
      <xdr:rowOff>139700</xdr:rowOff>
    </xdr:to>
    <xdr:cxnSp macro="">
      <xdr:nvCxnSpPr>
        <xdr:cNvPr id="22" name="Straight Connector 21">
          <a:extLst>
            <a:ext uri="{FF2B5EF4-FFF2-40B4-BE49-F238E27FC236}">
              <a16:creationId xmlns:a16="http://schemas.microsoft.com/office/drawing/2014/main" id="{19204D32-6EAB-EC49-A7BC-AA860347FC76}"/>
            </a:ext>
            <a:ext uri="{C183D7F6-B498-43B3-948B-1728B52AA6E4}">
              <adec:decorative xmlns:adec="http://schemas.microsoft.com/office/drawing/2017/decorative" val="1"/>
            </a:ext>
          </a:extLst>
        </xdr:cNvPr>
        <xdr:cNvCxnSpPr/>
      </xdr:nvCxnSpPr>
      <xdr:spPr>
        <a:xfrm>
          <a:off x="1025072" y="13284200"/>
          <a:ext cx="7086764" cy="0"/>
        </a:xfrm>
        <a:prstGeom prst="line">
          <a:avLst/>
        </a:prstGeom>
        <a:ln w="12700">
          <a:solidFill>
            <a:srgbClr val="00B05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394691</xdr:colOff>
      <xdr:row>74</xdr:row>
      <xdr:rowOff>63499</xdr:rowOff>
    </xdr:from>
    <xdr:to>
      <xdr:col>10</xdr:col>
      <xdr:colOff>637806</xdr:colOff>
      <xdr:row>75</xdr:row>
      <xdr:rowOff>145141</xdr:rowOff>
    </xdr:to>
    <xdr:sp macro="" textlink="">
      <xdr:nvSpPr>
        <xdr:cNvPr id="23" name="TextBox 22">
          <a:extLst>
            <a:ext uri="{FF2B5EF4-FFF2-40B4-BE49-F238E27FC236}">
              <a16:creationId xmlns:a16="http://schemas.microsoft.com/office/drawing/2014/main" id="{97300537-8FBA-894B-9E6F-11AEE10C54C9}"/>
            </a:ext>
          </a:extLst>
        </xdr:cNvPr>
        <xdr:cNvSpPr txBox="1"/>
      </xdr:nvSpPr>
      <xdr:spPr>
        <a:xfrm>
          <a:off x="7138391" y="13030199"/>
          <a:ext cx="1068615" cy="25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rgbClr val="00B050"/>
              </a:solidFill>
              <a:latin typeface="Arial" panose="020B0604020202020204" pitchFamily="34" charset="0"/>
              <a:cs typeface="Arial" panose="020B0604020202020204" pitchFamily="34" charset="0"/>
            </a:rPr>
            <a:t>Best practice</a:t>
          </a:r>
        </a:p>
      </xdr:txBody>
    </xdr:sp>
    <xdr:clientData/>
  </xdr:twoCellAnchor>
  <xdr:twoCellAnchor>
    <xdr:from>
      <xdr:col>8</xdr:col>
      <xdr:colOff>196604</xdr:colOff>
      <xdr:row>69</xdr:row>
      <xdr:rowOff>21772</xdr:rowOff>
    </xdr:from>
    <xdr:to>
      <xdr:col>10</xdr:col>
      <xdr:colOff>625104</xdr:colOff>
      <xdr:row>71</xdr:row>
      <xdr:rowOff>123373</xdr:rowOff>
    </xdr:to>
    <xdr:sp macro="" textlink="">
      <xdr:nvSpPr>
        <xdr:cNvPr id="24" name="TextBox 23">
          <a:extLst>
            <a:ext uri="{FF2B5EF4-FFF2-40B4-BE49-F238E27FC236}">
              <a16:creationId xmlns:a16="http://schemas.microsoft.com/office/drawing/2014/main" id="{E71360D8-FE0F-8845-88D1-C4F264E474D6}"/>
            </a:ext>
          </a:extLst>
        </xdr:cNvPr>
        <xdr:cNvSpPr txBox="1"/>
      </xdr:nvSpPr>
      <xdr:spPr>
        <a:xfrm>
          <a:off x="6114804" y="12099472"/>
          <a:ext cx="20795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ysClr val="windowText" lastClr="000000"/>
              </a:solidFill>
              <a:latin typeface="Arial" panose="020B0604020202020204" pitchFamily="34" charset="0"/>
              <a:cs typeface="Arial" panose="020B0604020202020204" pitchFamily="34" charset="0"/>
            </a:rPr>
            <a:t>Building Regulations Compliant</a:t>
          </a:r>
        </a:p>
        <a:p>
          <a:pPr algn="r"/>
          <a:r>
            <a:rPr lang="en-GB" sz="1000">
              <a:solidFill>
                <a:sysClr val="windowText" lastClr="000000"/>
              </a:solidFill>
              <a:latin typeface="Arial" panose="020B0604020202020204" pitchFamily="34" charset="0"/>
              <a:cs typeface="Arial" panose="020B0604020202020204" pitchFamily="34" charset="0"/>
            </a:rPr>
            <a:t>(Part L 2021)</a:t>
          </a:r>
        </a:p>
      </xdr:txBody>
    </xdr:sp>
    <xdr:clientData/>
  </xdr:twoCellAnchor>
  <xdr:twoCellAnchor>
    <xdr:from>
      <xdr:col>10</xdr:col>
      <xdr:colOff>131700</xdr:colOff>
      <xdr:row>75</xdr:row>
      <xdr:rowOff>134253</xdr:rowOff>
    </xdr:from>
    <xdr:to>
      <xdr:col>10</xdr:col>
      <xdr:colOff>131700</xdr:colOff>
      <xdr:row>77</xdr:row>
      <xdr:rowOff>78014</xdr:rowOff>
    </xdr:to>
    <xdr:cxnSp macro="">
      <xdr:nvCxnSpPr>
        <xdr:cNvPr id="25" name="Straight Arrow Connector 24">
          <a:extLst>
            <a:ext uri="{FF2B5EF4-FFF2-40B4-BE49-F238E27FC236}">
              <a16:creationId xmlns:a16="http://schemas.microsoft.com/office/drawing/2014/main" id="{8123267C-A0D6-FA4F-A04A-76A5FE8D37EC}"/>
            </a:ext>
            <a:ext uri="{C183D7F6-B498-43B3-948B-1728B52AA6E4}">
              <adec:decorative xmlns:adec="http://schemas.microsoft.com/office/drawing/2017/decorative" val="1"/>
            </a:ext>
          </a:extLst>
        </xdr:cNvPr>
        <xdr:cNvCxnSpPr/>
      </xdr:nvCxnSpPr>
      <xdr:spPr>
        <a:xfrm>
          <a:off x="7700900" y="13278753"/>
          <a:ext cx="0" cy="299361"/>
        </a:xfrm>
        <a:prstGeom prst="straightConnector1">
          <a:avLst/>
        </a:prstGeom>
        <a:ln w="31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67130</xdr:colOff>
      <xdr:row>71</xdr:row>
      <xdr:rowOff>56244</xdr:rowOff>
    </xdr:from>
    <xdr:to>
      <xdr:col>10</xdr:col>
      <xdr:colOff>554182</xdr:colOff>
      <xdr:row>71</xdr:row>
      <xdr:rowOff>56244</xdr:rowOff>
    </xdr:to>
    <xdr:cxnSp macro="">
      <xdr:nvCxnSpPr>
        <xdr:cNvPr id="26" name="Straight Connector 25">
          <a:extLst>
            <a:ext uri="{FF2B5EF4-FFF2-40B4-BE49-F238E27FC236}">
              <a16:creationId xmlns:a16="http://schemas.microsoft.com/office/drawing/2014/main" id="{3BCEE28B-F615-9C4D-84F0-7BDB2B38CC0B}"/>
            </a:ext>
            <a:ext uri="{C183D7F6-B498-43B3-948B-1728B52AA6E4}">
              <adec:decorative xmlns:adec="http://schemas.microsoft.com/office/drawing/2017/decorative" val="1"/>
            </a:ext>
          </a:extLst>
        </xdr:cNvPr>
        <xdr:cNvCxnSpPr/>
      </xdr:nvCxnSpPr>
      <xdr:spPr>
        <a:xfrm>
          <a:off x="1032330" y="12489544"/>
          <a:ext cx="7091052" cy="0"/>
        </a:xfrm>
        <a:prstGeom prst="line">
          <a:avLst/>
        </a:prstGeom>
        <a:ln w="127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52614</xdr:colOff>
      <xdr:row>26</xdr:row>
      <xdr:rowOff>32657</xdr:rowOff>
    </xdr:from>
    <xdr:to>
      <xdr:col>10</xdr:col>
      <xdr:colOff>531091</xdr:colOff>
      <xdr:row>26</xdr:row>
      <xdr:rowOff>32657</xdr:rowOff>
    </xdr:to>
    <xdr:cxnSp macro="">
      <xdr:nvCxnSpPr>
        <xdr:cNvPr id="27" name="Straight Connector 26">
          <a:extLst>
            <a:ext uri="{FF2B5EF4-FFF2-40B4-BE49-F238E27FC236}">
              <a16:creationId xmlns:a16="http://schemas.microsoft.com/office/drawing/2014/main" id="{895E2364-9E49-A346-89B7-4CFA789EF3CF}"/>
            </a:ext>
            <a:ext uri="{C183D7F6-B498-43B3-948B-1728B52AA6E4}">
              <adec:decorative xmlns:adec="http://schemas.microsoft.com/office/drawing/2017/decorative" val="1"/>
            </a:ext>
          </a:extLst>
        </xdr:cNvPr>
        <xdr:cNvCxnSpPr/>
      </xdr:nvCxnSpPr>
      <xdr:spPr>
        <a:xfrm>
          <a:off x="1017814" y="4998357"/>
          <a:ext cx="7082477" cy="0"/>
        </a:xfrm>
        <a:prstGeom prst="line">
          <a:avLst/>
        </a:prstGeom>
        <a:ln w="12700">
          <a:solidFill>
            <a:srgbClr val="00B05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392381</xdr:colOff>
      <xdr:row>24</xdr:row>
      <xdr:rowOff>137884</xdr:rowOff>
    </xdr:from>
    <xdr:to>
      <xdr:col>10</xdr:col>
      <xdr:colOff>635496</xdr:colOff>
      <xdr:row>26</xdr:row>
      <xdr:rowOff>38098</xdr:rowOff>
    </xdr:to>
    <xdr:sp macro="" textlink="">
      <xdr:nvSpPr>
        <xdr:cNvPr id="28" name="TextBox 27">
          <a:extLst>
            <a:ext uri="{FF2B5EF4-FFF2-40B4-BE49-F238E27FC236}">
              <a16:creationId xmlns:a16="http://schemas.microsoft.com/office/drawing/2014/main" id="{03717E20-446C-4F43-B13D-AFDD6A981448}"/>
            </a:ext>
          </a:extLst>
        </xdr:cNvPr>
        <xdr:cNvSpPr txBox="1"/>
      </xdr:nvSpPr>
      <xdr:spPr>
        <a:xfrm>
          <a:off x="7136081" y="4747984"/>
          <a:ext cx="1068615" cy="25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rgbClr val="00B050"/>
              </a:solidFill>
              <a:latin typeface="Arial" panose="020B0604020202020204" pitchFamily="34" charset="0"/>
              <a:cs typeface="Arial" panose="020B0604020202020204" pitchFamily="34" charset="0"/>
            </a:rPr>
            <a:t>Best practice</a:t>
          </a:r>
        </a:p>
      </xdr:txBody>
    </xdr:sp>
    <xdr:clientData/>
  </xdr:twoCellAnchor>
  <xdr:twoCellAnchor>
    <xdr:from>
      <xdr:col>8</xdr:col>
      <xdr:colOff>321294</xdr:colOff>
      <xdr:row>15</xdr:row>
      <xdr:rowOff>159657</xdr:rowOff>
    </xdr:from>
    <xdr:to>
      <xdr:col>10</xdr:col>
      <xdr:colOff>657266</xdr:colOff>
      <xdr:row>18</xdr:row>
      <xdr:rowOff>79829</xdr:rowOff>
    </xdr:to>
    <xdr:sp macro="" textlink="">
      <xdr:nvSpPr>
        <xdr:cNvPr id="29" name="TextBox 28">
          <a:extLst>
            <a:ext uri="{FF2B5EF4-FFF2-40B4-BE49-F238E27FC236}">
              <a16:creationId xmlns:a16="http://schemas.microsoft.com/office/drawing/2014/main" id="{1E488B6C-5700-D241-9FEA-FC4BEB2B55D7}"/>
            </a:ext>
          </a:extLst>
        </xdr:cNvPr>
        <xdr:cNvSpPr txBox="1"/>
      </xdr:nvSpPr>
      <xdr:spPr>
        <a:xfrm>
          <a:off x="6239494" y="3169557"/>
          <a:ext cx="1986972" cy="453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a:solidFill>
                <a:sysClr val="windowText" lastClr="000000"/>
              </a:solidFill>
              <a:latin typeface="Arial" panose="020B0604020202020204" pitchFamily="34" charset="0"/>
              <a:cs typeface="Arial" panose="020B0604020202020204" pitchFamily="34" charset="0"/>
            </a:rPr>
            <a:t>Building Regulations Compliant</a:t>
          </a:r>
        </a:p>
        <a:p>
          <a:pPr algn="r"/>
          <a:r>
            <a:rPr lang="en-GB" sz="1000">
              <a:solidFill>
                <a:sysClr val="windowText" lastClr="000000"/>
              </a:solidFill>
              <a:latin typeface="Arial" panose="020B0604020202020204" pitchFamily="34" charset="0"/>
              <a:cs typeface="Arial" panose="020B0604020202020204" pitchFamily="34" charset="0"/>
            </a:rPr>
            <a:t>(Part L 2021)</a:t>
          </a:r>
        </a:p>
      </xdr:txBody>
    </xdr:sp>
    <xdr:clientData/>
  </xdr:twoCellAnchor>
  <xdr:twoCellAnchor>
    <xdr:from>
      <xdr:col>10</xdr:col>
      <xdr:colOff>115371</xdr:colOff>
      <xdr:row>26</xdr:row>
      <xdr:rowOff>54425</xdr:rowOff>
    </xdr:from>
    <xdr:to>
      <xdr:col>10</xdr:col>
      <xdr:colOff>115371</xdr:colOff>
      <xdr:row>28</xdr:row>
      <xdr:rowOff>6432</xdr:rowOff>
    </xdr:to>
    <xdr:cxnSp macro="">
      <xdr:nvCxnSpPr>
        <xdr:cNvPr id="30" name="Straight Arrow Connector 29">
          <a:extLst>
            <a:ext uri="{FF2B5EF4-FFF2-40B4-BE49-F238E27FC236}">
              <a16:creationId xmlns:a16="http://schemas.microsoft.com/office/drawing/2014/main" id="{60A697D8-0E87-EE48-8C26-AE5240903117}"/>
            </a:ext>
            <a:ext uri="{C183D7F6-B498-43B3-948B-1728B52AA6E4}">
              <adec:decorative xmlns:adec="http://schemas.microsoft.com/office/drawing/2017/decorative" val="1"/>
            </a:ext>
          </a:extLst>
        </xdr:cNvPr>
        <xdr:cNvCxnSpPr/>
      </xdr:nvCxnSpPr>
      <xdr:spPr>
        <a:xfrm>
          <a:off x="7684571" y="5020125"/>
          <a:ext cx="0" cy="307607"/>
        </a:xfrm>
        <a:prstGeom prst="straightConnector1">
          <a:avLst/>
        </a:prstGeom>
        <a:ln w="31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41729</xdr:colOff>
      <xdr:row>18</xdr:row>
      <xdr:rowOff>39915</xdr:rowOff>
    </xdr:from>
    <xdr:to>
      <xdr:col>10</xdr:col>
      <xdr:colOff>554182</xdr:colOff>
      <xdr:row>18</xdr:row>
      <xdr:rowOff>39915</xdr:rowOff>
    </xdr:to>
    <xdr:cxnSp macro="">
      <xdr:nvCxnSpPr>
        <xdr:cNvPr id="31" name="Straight Connector 30">
          <a:extLst>
            <a:ext uri="{FF2B5EF4-FFF2-40B4-BE49-F238E27FC236}">
              <a16:creationId xmlns:a16="http://schemas.microsoft.com/office/drawing/2014/main" id="{BD4C19DD-4587-384D-89AA-AFB0DC8E357D}"/>
            </a:ext>
            <a:ext uri="{C183D7F6-B498-43B3-948B-1728B52AA6E4}">
              <adec:decorative xmlns:adec="http://schemas.microsoft.com/office/drawing/2017/decorative" val="1"/>
            </a:ext>
          </a:extLst>
        </xdr:cNvPr>
        <xdr:cNvCxnSpPr/>
      </xdr:nvCxnSpPr>
      <xdr:spPr>
        <a:xfrm>
          <a:off x="1006929" y="3583215"/>
          <a:ext cx="7116453" cy="0"/>
        </a:xfrm>
        <a:prstGeom prst="line">
          <a:avLst/>
        </a:prstGeom>
        <a:ln w="127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102673</xdr:colOff>
      <xdr:row>51</xdr:row>
      <xdr:rowOff>96153</xdr:rowOff>
    </xdr:from>
    <xdr:to>
      <xdr:col>10</xdr:col>
      <xdr:colOff>102673</xdr:colOff>
      <xdr:row>53</xdr:row>
      <xdr:rowOff>39914</xdr:rowOff>
    </xdr:to>
    <xdr:cxnSp macro="">
      <xdr:nvCxnSpPr>
        <xdr:cNvPr id="32" name="Straight Arrow Connector 31">
          <a:extLst>
            <a:ext uri="{FF2B5EF4-FFF2-40B4-BE49-F238E27FC236}">
              <a16:creationId xmlns:a16="http://schemas.microsoft.com/office/drawing/2014/main" id="{0FDAB1A9-0A90-5A4F-A1E3-35B53315975C}"/>
            </a:ext>
            <a:ext uri="{C183D7F6-B498-43B3-948B-1728B52AA6E4}">
              <adec:decorative xmlns:adec="http://schemas.microsoft.com/office/drawing/2017/decorative" val="1"/>
            </a:ext>
          </a:extLst>
        </xdr:cNvPr>
        <xdr:cNvCxnSpPr/>
      </xdr:nvCxnSpPr>
      <xdr:spPr>
        <a:xfrm>
          <a:off x="7671873" y="8973453"/>
          <a:ext cx="0" cy="299361"/>
        </a:xfrm>
        <a:prstGeom prst="straightConnector1">
          <a:avLst/>
        </a:prstGeom>
        <a:ln w="31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697342</xdr:colOff>
      <xdr:row>2</xdr:row>
      <xdr:rowOff>59266</xdr:rowOff>
    </xdr:from>
    <xdr:to>
      <xdr:col>4</xdr:col>
      <xdr:colOff>656882</xdr:colOff>
      <xdr:row>4</xdr:row>
      <xdr:rowOff>150937</xdr:rowOff>
    </xdr:to>
    <xdr:pic>
      <xdr:nvPicPr>
        <xdr:cNvPr id="37" name="Picture 36" descr="Home - Etude">
          <a:extLst>
            <a:ext uri="{FF2B5EF4-FFF2-40B4-BE49-F238E27FC236}">
              <a16:creationId xmlns:a16="http://schemas.microsoft.com/office/drawing/2014/main" id="{F5764A4D-8DE7-6148-A613-C388CA8AE3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54075" y="550333"/>
          <a:ext cx="1602074" cy="650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143934</xdr:colOff>
      <xdr:row>2</xdr:row>
      <xdr:rowOff>33866</xdr:rowOff>
    </xdr:from>
    <xdr:to>
      <xdr:col>2</xdr:col>
      <xdr:colOff>554568</xdr:colOff>
      <xdr:row>4</xdr:row>
      <xdr:rowOff>138565</xdr:rowOff>
    </xdr:to>
    <xdr:pic>
      <xdr:nvPicPr>
        <xdr:cNvPr id="34" name="Picture 33" descr="B&amp;NES Council logo">
          <a:extLst>
            <a:ext uri="{FF2B5EF4-FFF2-40B4-BE49-F238E27FC236}">
              <a16:creationId xmlns:a16="http://schemas.microsoft.com/office/drawing/2014/main" id="{01B84687-0D27-4F05-BF12-691413DA13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9401" y="524933"/>
          <a:ext cx="1231900" cy="6634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B1481D-4A67-4444-86DC-9C75C250466C}" name="dwelling" displayName="dwelling" ref="B15:B17" totalsRowShown="0" headerRowDxfId="111" dataDxfId="110" tableBorderDxfId="109">
  <autoFilter ref="B15:B17" xr:uid="{33C4A008-5286-5B43-B465-54C9AE6610A2}"/>
  <tableColumns count="1">
    <tableColumn id="1" xr3:uid="{F298D724-B471-3042-AD35-26A2D3908378}" name="Dwelling Type" dataDxfId="10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490EEA-A1CB-284C-991C-E56FB1981A72}" name="House" displayName="House" ref="D15:D20" totalsRowShown="0" headerRowDxfId="107" dataDxfId="106">
  <autoFilter ref="D15:D20" xr:uid="{4D39D64D-7431-8841-A791-9533F1F7A06A}"/>
  <tableColumns count="1">
    <tableColumn id="1" xr3:uid="{0ACD3AE5-27F0-5D4B-8884-7EB480065119}" name="House Type" dataDxfId="10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723DC4-7A25-4340-9930-41468F8B473B}" name="Apartment" displayName="Apartment" ref="F15:F18" totalsRowShown="0" headerRowDxfId="104" dataDxfId="103" tableBorderDxfId="102">
  <autoFilter ref="F15:F18" xr:uid="{28723DC4-7A25-4340-9930-41468F8B473B}"/>
  <tableColumns count="1">
    <tableColumn id="1" xr3:uid="{06263DCD-26F1-6647-8C2B-D416F4D97A35}" name="Apartment Type" dataDxfId="10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EDCFFC-DAE2-974D-B855-82271D6E91FE}" name="unassigned" displayName="unassigned" ref="J15:J16" totalsRowShown="0" headerRowDxfId="100" dataDxfId="99">
  <autoFilter ref="J15:J16" xr:uid="{C3EDCFFC-DAE2-974D-B855-82271D6E91FE}"/>
  <tableColumns count="1">
    <tableColumn id="1" xr3:uid="{0FF22AFC-F946-274E-974F-E42BC2801E76}" name="Null" dataDxfId="9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7E09852-BE5B-5C42-8B3B-2FA7137D722D}" name="FuelType" displayName="FuelType" ref="B28:B31" totalsRowShown="0" headerRowDxfId="97" dataDxfId="96">
  <autoFilter ref="B28:B31" xr:uid="{A7E09852-BE5B-5C42-8B3B-2FA7137D722D}"/>
  <tableColumns count="1">
    <tableColumn id="1" xr3:uid="{E839DD5B-E8C3-414E-8786-FBD26A758312}" name="Fuel Type" dataDxfId="95"/>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9C5DC4D-AF15-304B-9B4A-61D382729274}" name="YN" displayName="YN" ref="L15:L18" totalsRowShown="0" headerRowDxfId="94" dataDxfId="93">
  <autoFilter ref="L15:L18" xr:uid="{39C5DC4D-AF15-304B-9B4A-61D382729274}"/>
  <tableColumns count="1">
    <tableColumn id="1" xr3:uid="{4CFD0EF6-7FF4-1E40-98A2-07F443BD3298}" name="YesNo" dataDxfId="9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27337B7-01A5-294E-BF4F-5963BCA5010F}" name="Ventilation" displayName="Ventilation" ref="D28:D36" totalsRowShown="0" headerRowDxfId="91" dataDxfId="90">
  <autoFilter ref="D28:D36" xr:uid="{327337B7-01A5-294E-BF4F-5963BCA5010F}"/>
  <tableColumns count="1">
    <tableColumn id="1" xr3:uid="{F3D6B61F-64DA-2F44-812D-BBF515F08C5A}" name="Ventilation Type" dataDxfId="8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C20C554-FA7B-8048-9564-E37F0BB255CB}" name="IndBlk" displayName="IndBlk" ref="N15:N18" totalsRowShown="0" headerRowDxfId="88" dataDxfId="87">
  <autoFilter ref="N15:N18" xr:uid="{CC20C554-FA7B-8048-9564-E37F0BB255CB}"/>
  <tableColumns count="1">
    <tableColumn id="1" xr3:uid="{F53ECA98-E5D2-A04E-9C98-4CD7D3DC22D6}" name="Individual-Block" dataDxfId="8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776BD2-5095-7149-8EA5-75C29F460B6B}" name="Include" displayName="Include" ref="P15:P17" totalsRowShown="0" headerRowDxfId="85" dataDxfId="84">
  <autoFilter ref="P15:P17" xr:uid="{15776BD2-5095-7149-8EA5-75C29F460B6B}"/>
  <tableColumns count="1">
    <tableColumn id="1" xr3:uid="{6E2A6DA8-25E5-6146-AE8C-13EFDDC02A63}" name="Include-Exclude" dataDxfId="8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231CB9-E35A-D04D-8387-CFE72E509FB3}" name="AptMid" displayName="AptMid" ref="H15:H19" totalsRowShown="0" headerRowDxfId="82" dataDxfId="81" tableBorderDxfId="80">
  <autoFilter ref="H15:H19" xr:uid="{85231CB9-E35A-D04D-8387-CFE72E509FB3}"/>
  <tableColumns count="1">
    <tableColumn id="1" xr3:uid="{F2BA1689-0268-0F41-A6E8-4A37060ED6C8}" name="Apartment Type" dataDxfId="7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A6488D-7017-4F46-AA49-86EA3B736B3B}" name="Block" displayName="Block" ref="B50:B57" totalsRowShown="0" headerRowDxfId="78" dataDxfId="77">
  <autoFilter ref="B50:B57" xr:uid="{9EA6488D-7017-4F46-AA49-86EA3B736B3B}"/>
  <tableColumns count="1">
    <tableColumn id="1" xr3:uid="{7235CF66-841B-9547-8720-40CFD8F14D25}" name="Block List" dataDxfId="76">
      <calculatedColumnFormula>#REF!</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382B67-FE6C-E745-9B6A-36D244C6706E}" name="Detached" displayName="Detached" ref="D50:D52" totalsRowShown="0" headerRowDxfId="75" dataDxfId="74">
  <autoFilter ref="D50:D52" xr:uid="{FB382B67-FE6C-E745-9B6A-36D244C6706E}"/>
  <tableColumns count="1">
    <tableColumn id="1" xr3:uid="{D04C6584-91CF-EF49-804D-A3F03DA6DAA5}" name="Detached List" dataDxfId="73"/>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87CE9F3-6F53-FA4D-B7DC-789AD22700BF}" name="NA" displayName="NA" ref="F50:F51" totalsRowShown="0" headerRowDxfId="72" dataDxfId="71">
  <autoFilter ref="F50:F51" xr:uid="{087CE9F3-6F53-FA4D-B7DC-789AD22700BF}"/>
  <tableColumns count="1">
    <tableColumn id="1" xr3:uid="{FB444937-51AF-DE4D-9037-9D91E3B326E2}" name="Not Applicable" dataDxfId="7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38C860-B07F-2143-B493-96C9CFE5BA36}" name="HouseType" displayName="HouseType" ref="H28:H31" totalsRowShown="0" headerRowDxfId="69" dataDxfId="68">
  <autoFilter ref="H28:H31" xr:uid="{7638C860-B07F-2143-B493-96C9CFE5BA36}"/>
  <tableColumns count="1">
    <tableColumn id="1" xr3:uid="{B9DD711D-EAF4-E042-B1CF-FD67CE99EB81}" name="Block Type" dataDxfId="6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2F2A2E-8A45-46EA-A2DB-9BE01FDDE58B}" name="PHP_Input_Tbl" displayName="PHP_Input_Tbl" ref="B12:AF22" totalsRowShown="0" headerRowDxfId="55" dataDxfId="54" tableBorderDxfId="53">
  <autoFilter ref="B12:AF22" xr:uid="{932F2A2E-8A45-46EA-A2DB-9BE01FDDE58B}"/>
  <tableColumns count="31">
    <tableColumn id="2" xr3:uid="{8197833F-3930-47F6-8EB5-C39559420577}" name="Unit identifier _x000a_(e.g. plot number)" dataDxfId="52"/>
    <tableColumn id="3" xr3:uid="{C32EA500-3F6C-49E4-8BD4-6F38169E4F5A}" name="Unit floor area_x000a_(TFA m2)" dataDxfId="51"/>
    <tableColumn id="4" xr3:uid="{3D85B290-688B-4C0B-9C18-8A2E58524CF6}" name="Unit floor area_x000a_(GIA m2)" dataDxfId="50"/>
    <tableColumn id="5" xr3:uid="{C082F57F-01CB-455E-87E5-0EA40C5AD4AE}" name="Number of identical units" dataDxfId="49"/>
    <tableColumn id="6" xr3:uid="{69B7BFFF-6894-4C3F-9E28-E4843F407BAC}" name="Total Area_x000a_(TFA m2)" dataDxfId="48">
      <calculatedColumnFormula>IF(PHP_Input_Tbl[[#This Row],[Unit floor area
(TFA m2)]]&lt;&gt;"",PHP_Input_Tbl[[#This Row],[Unit floor area
(TFA m2)]]*PHP_Input_Tbl[[#This Row],[Number of identical units]],"")</calculatedColumnFormula>
    </tableColumn>
    <tableColumn id="7" xr3:uid="{0FF675C9-0702-403B-B519-E345ACA8778C}" name="1) Space Heating Demand_x000a_(kWh/m2/year - TFA)" dataDxfId="47"/>
    <tableColumn id="8" xr3:uid="{D33B3815-A95D-4FCF-BB7F-CB1D78227096}" name="2) Primary Energy (PE) Demand*_x000a_(kWh/m2/year - TFA)" dataDxfId="46"/>
    <tableColumn id="9" xr3:uid="{27B65D58-3474-426A-BFC7-BDD96C29A173}" name="3) Renewable Energy Generation_x000a_(kWh/m2/year - TFA)" dataDxfId="45"/>
    <tableColumn id="10" xr3:uid="{19DDB6B5-6E32-46BD-8FEE-031CEABC0922}" name="Residual energy consumption (kWh/year)" dataDxfId="44">
      <calculatedColumnFormula>IFERROR((PHP_Input_Tbl[[#This Row],[Total Area
(TFA m2)]]*PHP_Input_Tbl[[#This Row],[2) Primary Energy (PE) Demand*
(kWh/m2/year - TFA)]])-(PHP_Input_Tbl[[#This Row],[Total Area
(TFA m2)]]*PHP_Input_Tbl[[#This Row],[3) Renewable Energy Generation
(kWh/m2/year - TFA)]]),"")</calculatedColumnFormula>
    </tableColumn>
    <tableColumn id="11" xr3:uid="{2951A353-1DC7-40AA-9043-24D2FDED3C4F}" name="Input validation check" dataDxfId="43">
      <calculatedColumnFormula>IF(PHP_Input_Tbl[[#This Row],[Unit identifier 
(e.g. plot number)]]&gt;0,COUNTBLANK(PHP_Input_Tbl[[#This Row],[Unit identifier 
(e.g. plot number)]:[3) Renewable Energy Generation
(kWh/m2/year - TFA)]])=0,"")</calculatedColumnFormula>
    </tableColumn>
    <tableColumn id="12" xr3:uid="{4228F7F5-7B1B-4B60-B65E-9B73886F38AD}" name="Column1" dataDxfId="42"/>
    <tableColumn id="13" xr3:uid="{2E0DE2BF-D725-4CF4-929B-25777429FD2D}" name="Air permeability_x000a_(m3/m2.hr at 50Pa - q50)" dataDxfId="41"/>
    <tableColumn id="14" xr3:uid="{462B5ED0-0743-4CC2-A7FF-8F5F22A6F3B9}" name="Average External Wall U-value_x000a_(W/m2.K)" dataDxfId="40"/>
    <tableColumn id="15" xr3:uid="{13347C09-4A13-4E5E-AB08-7A46D57DFE88}" name="Average Roof U-value_x000a_(W/m2.K)" dataDxfId="39"/>
    <tableColumn id="16" xr3:uid="{9C4D2D4D-CCEA-493E-BAD5-D78D91BCD1DF}" name="Average Ground Floor U-value_x000a_(W/m2.K)" dataDxfId="38"/>
    <tableColumn id="17" xr3:uid="{6AE62278-6FE9-4DD6-A461-785A7481D4EA}" name="Average Window U-value_x000a_(W/m2.k)_x000a_Excluding installation thermal bridges" dataDxfId="37"/>
    <tableColumn id="18" xr3:uid="{933230B8-61BE-437E-AF52-88595DF3676C}" name="Ventilation System Type" dataDxfId="36"/>
    <tableColumn id="19" xr3:uid="{47DFDC09-E854-4B63-B41F-33F54A06031E}" name="Building elements input validation check" dataDxfId="35">
      <calculatedColumnFormula>IF(PHP_Input_Tbl[[#This Row],[Unit identifier 
(e.g. plot number)]]&gt;0,COUNTBLANK(PHP_Input_Tbl[[#This Row],[Air permeability
(m3/m2.hr at 50Pa - q50)]:[Ventilation System Type]])=0,"")</calculatedColumnFormula>
    </tableColumn>
    <tableColumn id="20" xr3:uid="{46C5F76A-2AA3-4D3A-88BA-54CF819BDD41}" name="Column2" dataDxfId="34"/>
    <tableColumn id="21" xr3:uid="{D86DDF63-D07A-4D69-90E3-FAF9240E52DB}" name="Predicted. Space Heating Demand_x000a_(kWh/m2/year)" dataDxfId="33">
      <calculatedColumnFormula>IF(K13=TRUE,G13,"")</calculatedColumnFormula>
    </tableColumn>
    <tableColumn id="22" xr3:uid="{2A7ED53B-2141-470B-B1DC-4895463D1F2F}" name="Predicted Space Heating Demand Range" dataDxfId="32"/>
    <tableColumn id="23" xr3:uid="{3D3B0EA3-7760-49A0-A999-33EC29562E55}" name="Predicted Total Energy Use_x000a_(kWh/m2/year)" dataDxfId="31">
      <calculatedColumnFormula>IF(K13=TRUE,H13,"")</calculatedColumnFormula>
    </tableColumn>
    <tableColumn id="24" xr3:uid="{A48715B4-E5E7-4564-9D3F-AEF9BAE40ED4}" name="Predicted Renewable Generation_x000a_(kWh/m2/year)" dataDxfId="30">
      <calculatedColumnFormula>IF(K13=TRUE,I13,"")</calculatedColumnFormula>
    </tableColumn>
    <tableColumn id="29" xr3:uid="{80A5223B-1FFC-4495-897E-771F964AF6F5}" name="Demand * M2" dataDxfId="29">
      <calculatedColumnFormula>IFERROR(PHP_Input_Tbl[[#This Row],[Total Area
(TFA m2)]]*PHP_Input_Tbl[[#This Row],[Predicted. Space Heating Demand
(kWh/m2/year)]],"")</calculatedColumnFormula>
    </tableColumn>
    <tableColumn id="30" xr3:uid="{22E7BB87-5F44-4087-9B6A-6062C5A84BD6}" name="Energy Use * M2" dataDxfId="28">
      <calculatedColumnFormula>IFERROR(PHP_Input_Tbl[[#This Row],[Predicted Total Energy Use
(kWh/m2/year)]]*PHP_Input_Tbl[[#This Row],[Total Area
(TFA m2)]],"")</calculatedColumnFormula>
    </tableColumn>
    <tableColumn id="31" xr3:uid="{FF3EEFBC-CC09-4C37-8531-F2E4A2BDF6DF}" name="Generation * M2" dataDxfId="27">
      <calculatedColumnFormula>IFERROR(PHP_Input_Tbl[[#This Row],[Predicted Renewable Generation
(kWh/m2/year)]]*PHP_Input_Tbl[[#This Row],[Total Area
(TFA m2)]],"")</calculatedColumnFormula>
    </tableColumn>
    <tableColumn id="1" xr3:uid="{E3133462-5650-412A-8126-54429D072902}" name="Demand &lt;=30" dataDxfId="26">
      <calculatedColumnFormula>AND(PHP_Input_Tbl[[#This Row],[Predicted. Space Heating Demand
(kWh/m2/year)]]&lt;=30,PHP_Input_Tbl[[#This Row],[Building elements input validation check]]=TRUE)</calculatedColumnFormula>
    </tableColumn>
    <tableColumn id="27" xr3:uid="{3F3F689E-EC78-4085-8ECA-F0369861523C}" name="Total Energy Use &lt;=40" dataDxfId="25">
      <calculatedColumnFormula>AND(PHP_Input_Tbl[[#This Row],[Predicted Total Energy Use
(kWh/m2/year)]]&lt;=40,PHP_Input_Tbl[[#This Row],[Building elements input validation check]]=TRUE)</calculatedColumnFormula>
    </tableColumn>
    <tableColumn id="28" xr3:uid="{837DDBD8-5D21-459B-AFA0-18916C4E1242}" name="Generation &gt;= Total Energy Use" dataDxfId="24">
      <calculatedColumnFormula>AND(PHP_Input_Tbl[[#This Row],[Predicted Renewable Generation
(kWh/m2/year)]]&gt;=PHP_Input_Tbl[[#This Row],[Predicted Total Energy Use
(kWh/m2/year)]],PHP_Input_Tbl[[#This Row],[Building elements input validation check]]=TRUE)</calculatedColumnFormula>
    </tableColumn>
    <tableColumn id="25" xr3:uid="{E30D7211-5C5F-4101-9AD4-12E2DEA4A42D}" name="Column3" dataDxfId="23"/>
    <tableColumn id="26" xr3:uid="{21A65C75-D146-4453-A745-CF2ABCED2D10}" name="Annual Renewable Energy Deficit  (kWh/year)" dataDxfId="22">
      <calculatedColumnFormula>IFERROR((W13-X13)*F13,"")</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BDD11D6-CC2E-48E5-93EC-071E3AF5CC95}" name="PHP_Summary_Tbl" displayName="PHP_Summary_Tbl" ref="B17:N35" totalsRowShown="0" headerRowDxfId="15" tableBorderDxfId="14">
  <autoFilter ref="B17:N35" xr:uid="{EBDD11D6-CC2E-48E5-93EC-071E3AF5CC95}"/>
  <tableColumns count="13">
    <tableColumn id="1" xr3:uid="{E18C8F81-A579-485B-9524-3835C5CBF132}" name="Unit_x000a_Identifier" dataDxfId="13"/>
    <tableColumn id="13" xr3:uid="{6F0C242A-0664-433F-BE01-3589B4815694}" name="Number of identical units" dataDxfId="12">
      <calculatedColumnFormula>IF('3-PHPP APPLICANT INPUT'!E13&lt;&gt;"",'3-PHPP APPLICANT INPUT'!E13,"")</calculatedColumnFormula>
    </tableColumn>
    <tableColumn id="2" xr3:uid="{E8900EDD-7584-4F60-AF6C-AD59F1C6F654}" name="Total Area_x000a_(TFA m2)" dataDxfId="11">
      <calculatedColumnFormula>IF('3-PHPP APPLICANT INPUT'!F13&lt;&gt;"",'3-PHPP APPLICANT INPUT'!F13,"")</calculatedColumnFormula>
    </tableColumn>
    <tableColumn id="3" xr3:uid="{25BEE766-3686-41BE-80D1-F9B0F4A0515D}" name="Air permeability" dataDxfId="10"/>
    <tableColumn id="4" xr3:uid="{84D166FD-8654-44AE-9FDF-4622D8A08171}" name="Average External Wall U-value_x000a_(W/m2.K)" dataDxfId="9"/>
    <tableColumn id="5" xr3:uid="{7163B448-74AD-4E4E-883C-199751415F51}" name="Average Roof U-value_x000a_(W/m2.K)" dataDxfId="8"/>
    <tableColumn id="6" xr3:uid="{BFAD35E3-34DE-4831-8E92-7487B000DA3C}" name="Average Ground Floor U-value_x000a_(W/m2.K)" dataDxfId="7"/>
    <tableColumn id="7" xr3:uid="{8B07CABD-253C-4FCA-8FD8-035C7AA2779A}" name="Average Window U-value_x000a_(W/m2.k)_x000a_Excluding installation thermal bridging" dataDxfId="6"/>
    <tableColumn id="8" xr3:uid="{530431B0-FBB0-4EBA-9281-34E64835709E}" name="Ventilation System Type" dataDxfId="5"/>
    <tableColumn id="9" xr3:uid="{1F8C6D9C-C2DF-4389-BE88-7F4FBA9DD969}" name="Column1" dataDxfId="4"/>
    <tableColumn id="10" xr3:uid="{62AC63D3-43F4-4156-B814-6DF741547611}" name="Predicted. Space Heating Demand_x000a_(kWh/m2/year)" dataDxfId="3">
      <calculatedColumnFormula>'3-PHPP APPLICANT INPUT'!U9</calculatedColumnFormula>
    </tableColumn>
    <tableColumn id="11" xr3:uid="{C1A553B8-DE7C-4DB9-90DB-CA8519BA9239}" name="Predicted Total Energy Use_x000a_(kWh/m2/year)" dataDxfId="2">
      <calculatedColumnFormula>'3-PHPP APPLICANT INPUT'!#REF!</calculatedColumnFormula>
    </tableColumn>
    <tableColumn id="12" xr3:uid="{013F50BA-5DA6-47B4-BC94-FB1F3BE9189C}" name="Predicted Renewable Generation_x000a_(kWh/m2/year)" dataDxfId="1">
      <calculatedColumnFormula>'3-PHPP APPLICANT INPUT'!#REF!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3.xml"/><Relationship Id="rId16" Type="http://schemas.openxmlformats.org/officeDocument/2006/relationships/table" Target="../tables/table14.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C87-A43F-B74E-9284-D5B1C1D55CAD}">
  <sheetPr>
    <pageSetUpPr fitToPage="1"/>
  </sheetPr>
  <dimension ref="B1:M30"/>
  <sheetViews>
    <sheetView tabSelected="1" zoomScaleNormal="100" workbookViewId="0">
      <selection activeCell="C23" sqref="C23:M23"/>
    </sheetView>
  </sheetViews>
  <sheetFormatPr defaultColWidth="10.75" defaultRowHeight="14" x14ac:dyDescent="0.3"/>
  <cols>
    <col min="1" max="1" width="1.75" style="1" customWidth="1"/>
    <col min="2" max="2" width="19.33203125" style="4" customWidth="1"/>
    <col min="3" max="12" width="10.75" style="4"/>
    <col min="13" max="13" width="60.75" style="4" customWidth="1"/>
    <col min="14" max="16384" width="10.75" style="1"/>
  </cols>
  <sheetData>
    <row r="1" spans="2:13" ht="13.9" customHeight="1" x14ac:dyDescent="0.3">
      <c r="B1" s="1"/>
      <c r="C1" s="1"/>
      <c r="D1" s="1"/>
      <c r="E1" s="1"/>
      <c r="F1" s="1"/>
      <c r="G1" s="1"/>
      <c r="H1" s="1"/>
      <c r="I1" s="1"/>
      <c r="J1" s="1"/>
      <c r="K1" s="1"/>
      <c r="L1" s="1"/>
      <c r="M1" s="1"/>
    </row>
    <row r="2" spans="2:13" ht="25.15" customHeight="1" x14ac:dyDescent="0.3">
      <c r="B2" s="169" t="s">
        <v>0</v>
      </c>
      <c r="C2" s="171"/>
      <c r="D2" s="171"/>
      <c r="E2" s="171"/>
      <c r="F2" s="171"/>
      <c r="G2" s="171"/>
      <c r="H2" s="171"/>
      <c r="I2" s="171"/>
      <c r="J2" s="171"/>
      <c r="K2" s="171"/>
      <c r="L2" s="171"/>
      <c r="M2" s="171"/>
    </row>
    <row r="3" spans="2:13" ht="30" customHeight="1" x14ac:dyDescent="0.35">
      <c r="E3"/>
      <c r="L3" s="5"/>
    </row>
    <row r="4" spans="2:13" x14ac:dyDescent="0.3">
      <c r="L4" s="6"/>
    </row>
    <row r="6" spans="2:13" x14ac:dyDescent="0.3">
      <c r="B6" s="1"/>
      <c r="C6" s="1"/>
      <c r="D6" s="1"/>
      <c r="E6" s="1"/>
      <c r="F6" s="1"/>
      <c r="G6" s="1"/>
      <c r="H6" s="1"/>
      <c r="I6" s="1"/>
      <c r="J6" s="1"/>
      <c r="K6" s="1"/>
      <c r="L6" s="1"/>
      <c r="M6" s="1"/>
    </row>
    <row r="7" spans="2:13" ht="20" x14ac:dyDescent="0.4">
      <c r="B7" s="173" t="s">
        <v>205</v>
      </c>
      <c r="C7" s="172"/>
      <c r="D7" s="172"/>
      <c r="E7" s="172"/>
      <c r="F7" s="172"/>
      <c r="G7" s="172"/>
      <c r="H7" s="172"/>
      <c r="I7" s="172"/>
      <c r="J7" s="172"/>
      <c r="K7" s="172"/>
      <c r="L7" s="172"/>
      <c r="M7" s="172"/>
    </row>
    <row r="8" spans="2:13" x14ac:dyDescent="0.3">
      <c r="B8" s="1"/>
      <c r="C8" s="1"/>
      <c r="D8" s="1"/>
      <c r="E8" s="1"/>
      <c r="F8" s="1"/>
      <c r="G8" s="1"/>
      <c r="H8" s="1"/>
      <c r="I8" s="1"/>
      <c r="J8" s="1"/>
      <c r="K8" s="1"/>
      <c r="L8" s="1"/>
      <c r="M8" s="1"/>
    </row>
    <row r="9" spans="2:13" ht="14.5" x14ac:dyDescent="0.3">
      <c r="B9" s="62" t="s">
        <v>1</v>
      </c>
    </row>
    <row r="10" spans="2:13" ht="33" customHeight="1" x14ac:dyDescent="0.3">
      <c r="B10" s="196" t="s">
        <v>203</v>
      </c>
      <c r="C10" s="197"/>
      <c r="D10" s="197"/>
      <c r="E10" s="197"/>
      <c r="F10" s="197"/>
      <c r="G10" s="197"/>
      <c r="H10" s="197"/>
      <c r="I10" s="197"/>
      <c r="J10" s="197"/>
      <c r="K10" s="197"/>
      <c r="L10" s="197"/>
      <c r="M10" s="197"/>
    </row>
    <row r="11" spans="2:13" ht="21" customHeight="1" x14ac:dyDescent="0.3">
      <c r="B11" s="197" t="s">
        <v>2</v>
      </c>
      <c r="C11" s="197"/>
      <c r="D11" s="197"/>
      <c r="E11" s="197"/>
      <c r="F11" s="197"/>
      <c r="G11" s="197"/>
      <c r="H11" s="197"/>
      <c r="I11" s="197"/>
      <c r="J11" s="197"/>
      <c r="K11" s="197"/>
      <c r="L11" s="197"/>
      <c r="M11" s="197"/>
    </row>
    <row r="12" spans="2:13" ht="16.5" customHeight="1" x14ac:dyDescent="0.3">
      <c r="B12" s="199" t="s">
        <v>204</v>
      </c>
      <c r="C12" s="200"/>
      <c r="D12" s="200"/>
      <c r="E12" s="200"/>
      <c r="F12" s="200"/>
      <c r="G12" s="200"/>
      <c r="H12" s="200"/>
      <c r="I12" s="200"/>
      <c r="J12" s="200"/>
      <c r="K12" s="200"/>
      <c r="L12" s="200"/>
      <c r="M12" s="200"/>
    </row>
    <row r="13" spans="2:13" ht="27" customHeight="1" x14ac:dyDescent="0.3">
      <c r="B13" s="200"/>
      <c r="C13" s="200"/>
      <c r="D13" s="200"/>
      <c r="E13" s="200"/>
      <c r="F13" s="200"/>
      <c r="G13" s="200"/>
      <c r="H13" s="200"/>
      <c r="I13" s="200"/>
      <c r="J13" s="200"/>
      <c r="K13" s="200"/>
      <c r="L13" s="200"/>
      <c r="M13" s="200"/>
    </row>
    <row r="14" spans="2:13" ht="14.5" x14ac:dyDescent="0.35">
      <c r="B14" s="174" t="s">
        <v>3</v>
      </c>
      <c r="C14" s="177"/>
      <c r="D14" s="177"/>
      <c r="E14" s="177"/>
      <c r="F14" s="177"/>
      <c r="G14" s="177"/>
      <c r="H14" s="177"/>
      <c r="I14" s="177"/>
      <c r="J14" s="177"/>
      <c r="K14" s="177"/>
      <c r="L14" s="177"/>
      <c r="M14" s="177"/>
    </row>
    <row r="15" spans="2:13" ht="14.5" x14ac:dyDescent="0.35">
      <c r="B15" s="175" t="s">
        <v>4</v>
      </c>
      <c r="C15" s="177"/>
      <c r="D15" s="177"/>
      <c r="E15" s="177"/>
      <c r="F15" s="177"/>
      <c r="G15" s="177"/>
      <c r="H15" s="177"/>
      <c r="I15" s="177"/>
      <c r="J15" s="177"/>
      <c r="K15" s="177"/>
      <c r="L15" s="177"/>
      <c r="M15" s="177"/>
    </row>
    <row r="16" spans="2:13" ht="31" customHeight="1" x14ac:dyDescent="0.3">
      <c r="B16" s="198" t="s">
        <v>5</v>
      </c>
      <c r="C16" s="198"/>
      <c r="D16" s="198"/>
      <c r="E16" s="198"/>
      <c r="F16" s="198"/>
      <c r="G16" s="198"/>
      <c r="H16" s="198"/>
      <c r="I16" s="198"/>
      <c r="J16" s="198"/>
      <c r="K16" s="198"/>
      <c r="L16" s="198"/>
      <c r="M16" s="198"/>
    </row>
    <row r="17" spans="2:13" ht="14.5" x14ac:dyDescent="0.3">
      <c r="B17" s="198" t="s">
        <v>6</v>
      </c>
      <c r="C17" s="198"/>
      <c r="D17" s="198"/>
      <c r="E17" s="198"/>
      <c r="F17" s="198"/>
      <c r="G17" s="198"/>
      <c r="H17" s="198"/>
      <c r="I17" s="198"/>
      <c r="J17" s="198"/>
      <c r="K17" s="198"/>
      <c r="L17" s="198"/>
      <c r="M17" s="198"/>
    </row>
    <row r="18" spans="2:13" ht="14.5" x14ac:dyDescent="0.3">
      <c r="B18" s="201" t="s">
        <v>206</v>
      </c>
      <c r="C18" s="198"/>
      <c r="D18" s="198"/>
      <c r="E18" s="198"/>
      <c r="F18" s="198"/>
      <c r="G18" s="198"/>
      <c r="H18" s="198"/>
      <c r="I18" s="198"/>
      <c r="J18" s="198"/>
      <c r="K18" s="198"/>
      <c r="L18" s="198"/>
      <c r="M18" s="198"/>
    </row>
    <row r="19" spans="2:13" ht="15.75" customHeight="1" x14ac:dyDescent="0.3">
      <c r="B19" s="202" t="s">
        <v>7</v>
      </c>
      <c r="C19" s="202"/>
      <c r="D19" s="202"/>
      <c r="E19" s="202"/>
      <c r="F19" s="202"/>
      <c r="G19" s="202"/>
      <c r="H19" s="202"/>
      <c r="I19" s="202"/>
      <c r="J19" s="202"/>
      <c r="K19" s="202"/>
      <c r="L19" s="202"/>
      <c r="M19" s="202"/>
    </row>
    <row r="20" spans="2:13" ht="14.5" x14ac:dyDescent="0.35">
      <c r="B20" s="178"/>
      <c r="C20" s="178"/>
      <c r="D20" s="178"/>
      <c r="E20" s="178"/>
      <c r="F20" s="178"/>
      <c r="G20" s="178"/>
      <c r="H20" s="178"/>
      <c r="I20" s="178"/>
      <c r="J20" s="178"/>
      <c r="K20" s="178"/>
      <c r="L20" s="178"/>
      <c r="M20" s="178"/>
    </row>
    <row r="21" spans="2:13" ht="14.5" x14ac:dyDescent="0.35">
      <c r="B21" s="62" t="s">
        <v>8</v>
      </c>
      <c r="C21" s="178"/>
      <c r="D21" s="178"/>
      <c r="E21" s="178"/>
      <c r="F21" s="178"/>
      <c r="G21" s="178"/>
      <c r="H21" s="178"/>
      <c r="I21" s="178"/>
      <c r="J21" s="178"/>
      <c r="K21" s="178"/>
      <c r="L21" s="178"/>
      <c r="M21" s="178"/>
    </row>
    <row r="22" spans="2:13" ht="30" customHeight="1" x14ac:dyDescent="0.35">
      <c r="B22" s="182" t="s">
        <v>207</v>
      </c>
      <c r="C22" s="204" t="s">
        <v>208</v>
      </c>
      <c r="D22" s="203"/>
      <c r="E22" s="203"/>
      <c r="F22" s="203"/>
      <c r="G22" s="203"/>
      <c r="H22" s="203"/>
      <c r="I22" s="203"/>
      <c r="J22" s="203"/>
      <c r="K22" s="203"/>
      <c r="L22" s="203"/>
      <c r="M22" s="203"/>
    </row>
    <row r="23" spans="2:13" ht="60.75" customHeight="1" x14ac:dyDescent="0.35">
      <c r="B23" s="179" t="s">
        <v>9</v>
      </c>
      <c r="C23" s="203" t="s">
        <v>10</v>
      </c>
      <c r="D23" s="203"/>
      <c r="E23" s="203"/>
      <c r="F23" s="203"/>
      <c r="G23" s="203"/>
      <c r="H23" s="203"/>
      <c r="I23" s="203"/>
      <c r="J23" s="203"/>
      <c r="K23" s="203"/>
      <c r="L23" s="203"/>
      <c r="M23" s="203"/>
    </row>
    <row r="24" spans="2:13" ht="14.5" x14ac:dyDescent="0.35">
      <c r="B24" s="179" t="s">
        <v>11</v>
      </c>
      <c r="C24" s="180" t="s">
        <v>12</v>
      </c>
      <c r="D24" s="180"/>
      <c r="E24" s="180"/>
      <c r="F24" s="180"/>
      <c r="G24" s="180"/>
      <c r="H24" s="180"/>
      <c r="I24" s="180"/>
      <c r="J24" s="180"/>
      <c r="K24" s="180"/>
      <c r="L24" s="180"/>
      <c r="M24" s="180"/>
    </row>
    <row r="25" spans="2:13" ht="31.5" customHeight="1" x14ac:dyDescent="0.35">
      <c r="B25" s="179" t="s">
        <v>13</v>
      </c>
      <c r="C25" s="205" t="s">
        <v>14</v>
      </c>
      <c r="D25" s="205"/>
      <c r="E25" s="205"/>
      <c r="F25" s="205"/>
      <c r="G25" s="205"/>
      <c r="H25" s="205"/>
      <c r="I25" s="205"/>
      <c r="J25" s="205"/>
      <c r="K25" s="205"/>
      <c r="L25" s="205"/>
      <c r="M25" s="205"/>
    </row>
    <row r="26" spans="2:13" ht="27.75" customHeight="1" x14ac:dyDescent="0.35">
      <c r="B26" s="179" t="s">
        <v>15</v>
      </c>
      <c r="C26" s="190" t="s">
        <v>16</v>
      </c>
      <c r="D26" s="191"/>
      <c r="E26" s="191"/>
      <c r="F26" s="191"/>
      <c r="G26" s="191"/>
      <c r="H26" s="191"/>
      <c r="I26" s="191"/>
      <c r="J26" s="191"/>
      <c r="K26" s="191"/>
      <c r="L26" s="191"/>
      <c r="M26" s="192"/>
    </row>
    <row r="27" spans="2:13" ht="32.25" customHeight="1" x14ac:dyDescent="0.35">
      <c r="B27" s="181" t="s">
        <v>17</v>
      </c>
      <c r="C27" s="203" t="s">
        <v>18</v>
      </c>
      <c r="D27" s="203"/>
      <c r="E27" s="203"/>
      <c r="F27" s="203"/>
      <c r="G27" s="203"/>
      <c r="H27" s="203"/>
      <c r="I27" s="203"/>
      <c r="J27" s="203"/>
      <c r="K27" s="203"/>
      <c r="L27" s="203"/>
      <c r="M27" s="203"/>
    </row>
    <row r="28" spans="2:13" ht="29.25" customHeight="1" x14ac:dyDescent="0.35">
      <c r="B28" s="181" t="s">
        <v>19</v>
      </c>
      <c r="C28" s="190" t="s">
        <v>20</v>
      </c>
      <c r="D28" s="191"/>
      <c r="E28" s="191"/>
      <c r="F28" s="191"/>
      <c r="G28" s="191"/>
      <c r="H28" s="191"/>
      <c r="I28" s="191"/>
      <c r="J28" s="191"/>
      <c r="K28" s="191"/>
      <c r="L28" s="191"/>
      <c r="M28" s="192"/>
    </row>
    <row r="29" spans="2:13" ht="14.5" x14ac:dyDescent="0.35">
      <c r="B29" s="181" t="s">
        <v>21</v>
      </c>
      <c r="C29" s="193" t="s">
        <v>22</v>
      </c>
      <c r="D29" s="194"/>
      <c r="E29" s="194"/>
      <c r="F29" s="194"/>
      <c r="G29" s="194"/>
      <c r="H29" s="194"/>
      <c r="I29" s="194"/>
      <c r="J29" s="194"/>
      <c r="K29" s="194"/>
      <c r="L29" s="194"/>
      <c r="M29" s="195"/>
    </row>
    <row r="30" spans="2:13" ht="30.75" customHeight="1" x14ac:dyDescent="0.35">
      <c r="B30" s="181" t="s">
        <v>23</v>
      </c>
      <c r="C30" s="190" t="s">
        <v>24</v>
      </c>
      <c r="D30" s="194"/>
      <c r="E30" s="194"/>
      <c r="F30" s="194"/>
      <c r="G30" s="194"/>
      <c r="H30" s="194"/>
      <c r="I30" s="194"/>
      <c r="J30" s="194"/>
      <c r="K30" s="194"/>
      <c r="L30" s="194"/>
      <c r="M30" s="195"/>
    </row>
  </sheetData>
  <mergeCells count="15">
    <mergeCell ref="C28:M28"/>
    <mergeCell ref="C29:M29"/>
    <mergeCell ref="C30:M30"/>
    <mergeCell ref="B10:M10"/>
    <mergeCell ref="B11:M11"/>
    <mergeCell ref="B16:M16"/>
    <mergeCell ref="B12:M13"/>
    <mergeCell ref="B17:M17"/>
    <mergeCell ref="B18:M18"/>
    <mergeCell ref="B19:M19"/>
    <mergeCell ref="C27:M27"/>
    <mergeCell ref="C22:M22"/>
    <mergeCell ref="C23:M23"/>
    <mergeCell ref="C25:M25"/>
    <mergeCell ref="C26:M26"/>
  </mergeCells>
  <pageMargins left="0.25" right="0.25" top="0.75" bottom="0.75" header="0.3" footer="0.3"/>
  <pageSetup paperSize="8" scale="99" orientation="landscape" r:id="rId1"/>
  <headerFooter>
    <oddHeader>&amp;R&amp;"Calibri"&amp;10&amp;KFF0000Information Classification: 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6293-2552-DF47-9623-2CB6B050B3AA}">
  <sheetPr>
    <tabColor rgb="FFFFFF99"/>
  </sheetPr>
  <dimension ref="B1:F23"/>
  <sheetViews>
    <sheetView topLeftCell="A3" zoomScaleNormal="100" workbookViewId="0">
      <selection activeCell="E44" sqref="E44"/>
    </sheetView>
  </sheetViews>
  <sheetFormatPr defaultColWidth="10.75" defaultRowHeight="14" x14ac:dyDescent="0.3"/>
  <cols>
    <col min="1" max="1" width="1.75" style="1" customWidth="1"/>
    <col min="2" max="3" width="15.75" style="4" customWidth="1"/>
    <col min="4" max="4" width="21.75" style="4" customWidth="1"/>
    <col min="5" max="5" width="45.08203125" style="4" customWidth="1"/>
    <col min="6" max="6" width="10.75" style="4"/>
    <col min="7" max="16384" width="10.75" style="1"/>
  </cols>
  <sheetData>
    <row r="1" spans="2:6" ht="13.9" customHeight="1" x14ac:dyDescent="0.3">
      <c r="B1" s="1"/>
      <c r="C1" s="1"/>
      <c r="D1" s="1"/>
      <c r="E1" s="1"/>
    </row>
    <row r="2" spans="2:6" ht="25.15" customHeight="1" x14ac:dyDescent="0.3">
      <c r="B2" s="169" t="s">
        <v>25</v>
      </c>
      <c r="C2" s="171"/>
      <c r="D2" s="171"/>
      <c r="E2" s="171"/>
      <c r="F2" s="172"/>
    </row>
    <row r="3" spans="2:6" ht="30" customHeight="1" x14ac:dyDescent="0.35">
      <c r="E3"/>
    </row>
    <row r="6" spans="2:6" x14ac:dyDescent="0.3">
      <c r="B6" s="1"/>
      <c r="C6" s="1"/>
      <c r="D6" s="1"/>
      <c r="E6" s="1"/>
      <c r="F6" s="168"/>
    </row>
    <row r="7" spans="2:6" x14ac:dyDescent="0.3">
      <c r="B7" s="1"/>
      <c r="C7" s="1"/>
      <c r="D7" s="1"/>
      <c r="E7" s="1"/>
      <c r="F7" s="168"/>
    </row>
    <row r="8" spans="2:6" x14ac:dyDescent="0.3">
      <c r="B8" s="49"/>
    </row>
    <row r="9" spans="2:6" ht="19.899999999999999" customHeight="1" x14ac:dyDescent="0.4">
      <c r="B9" s="21" t="s">
        <v>26</v>
      </c>
      <c r="C9" s="13"/>
      <c r="D9" s="13"/>
      <c r="E9" s="13"/>
      <c r="F9" s="19"/>
    </row>
    <row r="10" spans="2:6" ht="13.9" customHeight="1" x14ac:dyDescent="0.3">
      <c r="B10" s="10"/>
      <c r="F10" s="18"/>
    </row>
    <row r="11" spans="2:6" ht="13.9" customHeight="1" x14ac:dyDescent="0.3">
      <c r="B11" s="24" t="s">
        <v>27</v>
      </c>
      <c r="C11" s="28"/>
      <c r="D11" s="28"/>
      <c r="E11" s="145"/>
      <c r="F11" s="165"/>
    </row>
    <row r="12" spans="2:6" ht="13.9" customHeight="1" x14ac:dyDescent="0.3">
      <c r="B12" s="24" t="s">
        <v>28</v>
      </c>
      <c r="C12" s="28"/>
      <c r="D12" s="28"/>
      <c r="E12" s="145"/>
      <c r="F12" s="165"/>
    </row>
    <row r="13" spans="2:6" ht="13.9" customHeight="1" x14ac:dyDescent="0.3">
      <c r="B13" s="24" t="s">
        <v>29</v>
      </c>
      <c r="C13" s="28"/>
      <c r="D13" s="28"/>
      <c r="E13" s="146"/>
      <c r="F13" s="165"/>
    </row>
    <row r="14" spans="2:6" ht="13.9" customHeight="1" x14ac:dyDescent="0.3">
      <c r="B14" s="24"/>
      <c r="C14" s="28"/>
      <c r="D14" s="28"/>
      <c r="E14" s="167"/>
      <c r="F14" s="18"/>
    </row>
    <row r="15" spans="2:6" ht="13.9" customHeight="1" x14ac:dyDescent="0.3">
      <c r="B15" s="24" t="s">
        <v>210</v>
      </c>
      <c r="C15" s="28"/>
      <c r="D15" s="28"/>
      <c r="E15" s="166"/>
      <c r="F15" s="165"/>
    </row>
    <row r="16" spans="2:6" ht="13.9" customHeight="1" x14ac:dyDescent="0.3">
      <c r="B16" s="24" t="s">
        <v>30</v>
      </c>
      <c r="C16" s="28"/>
      <c r="D16" s="28"/>
      <c r="E16" s="147"/>
      <c r="F16" s="165"/>
    </row>
    <row r="17" spans="2:6" ht="13.9" customHeight="1" x14ac:dyDescent="0.3">
      <c r="B17" s="24" t="s">
        <v>31</v>
      </c>
      <c r="C17" s="28"/>
      <c r="D17" s="28"/>
      <c r="E17" s="164"/>
      <c r="F17" s="165"/>
    </row>
    <row r="18" spans="2:6" ht="13.9" customHeight="1" x14ac:dyDescent="0.3">
      <c r="B18" s="9"/>
      <c r="C18" s="7"/>
      <c r="D18" s="7"/>
      <c r="E18" s="148"/>
      <c r="F18" s="20"/>
    </row>
    <row r="19" spans="2:6" ht="13.9" customHeight="1" x14ac:dyDescent="0.3">
      <c r="E19" s="149"/>
    </row>
    <row r="20" spans="2:6" ht="13.9" customHeight="1" x14ac:dyDescent="0.3">
      <c r="B20" s="63" t="s">
        <v>32</v>
      </c>
      <c r="C20" s="64"/>
      <c r="D20" s="64"/>
      <c r="E20" s="150"/>
      <c r="F20" s="19"/>
    </row>
    <row r="21" spans="2:6" ht="13.9" customHeight="1" x14ac:dyDescent="0.3">
      <c r="B21" s="65" t="s">
        <v>209</v>
      </c>
      <c r="E21" s="176"/>
      <c r="F21" s="165"/>
    </row>
    <row r="22" spans="2:6" x14ac:dyDescent="0.3">
      <c r="B22" s="65" t="s">
        <v>213</v>
      </c>
      <c r="E22" s="176"/>
      <c r="F22" s="165"/>
    </row>
    <row r="23" spans="2:6" ht="13.9" customHeight="1" x14ac:dyDescent="0.3">
      <c r="B23" s="183" t="s">
        <v>214</v>
      </c>
      <c r="C23" s="7"/>
      <c r="D23" s="7"/>
      <c r="E23" s="184"/>
      <c r="F23" s="20"/>
    </row>
  </sheetData>
  <dataValidations count="3">
    <dataValidation operator="equal" allowBlank="1" showInputMessage="1" showErrorMessage="1" sqref="E22:E23" xr:uid="{277FF0C1-D920-4CBA-A29E-DE431C3532E6}"/>
    <dataValidation type="textLength" operator="equal" allowBlank="1" showInputMessage="1" showErrorMessage="1" errorTitle="Invalid Reference" error="Please enter a valid permission reference (e.g. PA23/12345)" sqref="E21" xr:uid="{364CBC3F-3DB3-4C0B-BCB4-27B7EB4256F6}">
      <formula1>10</formula1>
    </dataValidation>
    <dataValidation type="whole" operator="greaterThan" showInputMessage="1" showErrorMessage="1" errorTitle="Data Type Error" error="Number of homes should be a whole number greater than zero" sqref="E13" xr:uid="{B8DEB566-7B02-4DA8-AC11-D2E3F0124446}">
      <formula1>0</formula1>
    </dataValidation>
  </dataValidations>
  <pageMargins left="0.25" right="0.25" top="0.75" bottom="0.75" header="0.3" footer="0.3"/>
  <pageSetup paperSize="8" orientation="landscape" r:id="rId1"/>
  <headerFooter>
    <oddHeader>&amp;R&amp;"Calibri"&amp;10&amp;KFF0000Information Classification: 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C5D3-EE58-BC40-9A68-8E7D6A10A966}">
  <dimension ref="B1:R61"/>
  <sheetViews>
    <sheetView topLeftCell="A23" zoomScale="113" zoomScaleNormal="110" workbookViewId="0">
      <selection activeCell="B50" sqref="B50"/>
    </sheetView>
  </sheetViews>
  <sheetFormatPr defaultColWidth="10.75" defaultRowHeight="14" x14ac:dyDescent="0.3"/>
  <cols>
    <col min="1" max="1" width="1.75" style="1" customWidth="1"/>
    <col min="2" max="2" width="15.25" style="4" customWidth="1"/>
    <col min="3" max="3" width="3.75" style="4" customWidth="1"/>
    <col min="4" max="4" width="17.25" style="4" customWidth="1"/>
    <col min="5" max="5" width="3.75" style="4" customWidth="1"/>
    <col min="6" max="6" width="17.25" style="4" customWidth="1"/>
    <col min="7" max="7" width="3.75" style="4" customWidth="1"/>
    <col min="8" max="8" width="15.75" style="4" customWidth="1"/>
    <col min="9" max="9" width="3.75" style="4" customWidth="1"/>
    <col min="10" max="10" width="10.75" style="4"/>
    <col min="11" max="11" width="3.75" style="4" customWidth="1"/>
    <col min="12" max="12" width="16.25" style="4" customWidth="1"/>
    <col min="13" max="13" width="3.75" style="4" customWidth="1"/>
    <col min="14" max="14" width="16.5" style="4" customWidth="1"/>
    <col min="15" max="15" width="3.75" style="4" customWidth="1"/>
    <col min="16" max="17" width="10.75" style="4"/>
    <col min="18" max="18" width="8.75" style="4" customWidth="1"/>
    <col min="19" max="16384" width="10.75" style="1"/>
  </cols>
  <sheetData>
    <row r="1" spans="2:18" x14ac:dyDescent="0.3">
      <c r="B1" s="1"/>
      <c r="C1" s="1"/>
      <c r="D1" s="1"/>
      <c r="E1" s="1"/>
      <c r="F1" s="1"/>
      <c r="G1" s="1"/>
      <c r="H1" s="1"/>
      <c r="I1" s="1"/>
      <c r="J1" s="1"/>
      <c r="K1" s="1"/>
      <c r="L1" s="1"/>
      <c r="M1" s="1"/>
      <c r="N1" s="1"/>
      <c r="O1" s="1"/>
      <c r="P1" s="1"/>
      <c r="Q1" s="1"/>
      <c r="R1" s="1"/>
    </row>
    <row r="2" spans="2:18" ht="40.15" customHeight="1" x14ac:dyDescent="0.3">
      <c r="B2" s="2" t="s">
        <v>33</v>
      </c>
      <c r="C2" s="3"/>
      <c r="D2" s="3"/>
      <c r="E2" s="3"/>
      <c r="F2" s="3"/>
      <c r="G2" s="3"/>
      <c r="H2" s="3"/>
      <c r="I2" s="3"/>
      <c r="J2" s="3"/>
      <c r="K2" s="3"/>
      <c r="L2" s="3"/>
      <c r="M2" s="3"/>
      <c r="N2" s="3"/>
      <c r="O2" s="3"/>
      <c r="P2" s="3"/>
      <c r="Q2" s="3"/>
      <c r="R2" s="3"/>
    </row>
    <row r="3" spans="2:18" ht="30" customHeight="1" x14ac:dyDescent="0.3">
      <c r="P3" s="4" t="s">
        <v>34</v>
      </c>
      <c r="Q3" s="5">
        <v>44682</v>
      </c>
    </row>
    <row r="4" spans="2:18" x14ac:dyDescent="0.3">
      <c r="P4" s="4" t="s">
        <v>35</v>
      </c>
      <c r="Q4" s="6" t="s">
        <v>36</v>
      </c>
    </row>
    <row r="6" spans="2:18" x14ac:dyDescent="0.3">
      <c r="B6" s="1"/>
      <c r="C6" s="1"/>
      <c r="D6" s="1"/>
      <c r="E6" s="1"/>
      <c r="F6" s="1"/>
      <c r="G6" s="1"/>
      <c r="H6" s="1"/>
      <c r="I6" s="1"/>
      <c r="J6" s="1"/>
      <c r="K6" s="1"/>
      <c r="L6" s="1"/>
      <c r="M6" s="1"/>
      <c r="N6" s="1"/>
      <c r="O6" s="1"/>
      <c r="P6" s="1"/>
      <c r="Q6" s="1"/>
      <c r="R6" s="1"/>
    </row>
    <row r="7" spans="2:18" x14ac:dyDescent="0.3">
      <c r="B7" s="4" t="s">
        <v>37</v>
      </c>
    </row>
    <row r="8" spans="2:18" x14ac:dyDescent="0.3">
      <c r="B8" s="1"/>
      <c r="C8" s="1"/>
      <c r="D8" s="1"/>
      <c r="E8" s="1"/>
      <c r="F8" s="1"/>
      <c r="G8" s="1"/>
      <c r="H8" s="1"/>
      <c r="I8" s="1"/>
      <c r="J8" s="1"/>
      <c r="K8" s="1"/>
      <c r="L8" s="1"/>
      <c r="M8" s="1"/>
      <c r="N8" s="1"/>
      <c r="O8" s="1"/>
      <c r="P8" s="1"/>
      <c r="Q8" s="1"/>
      <c r="R8" s="1"/>
    </row>
    <row r="10" spans="2:18" x14ac:dyDescent="0.3">
      <c r="B10" s="4" t="s">
        <v>38</v>
      </c>
    </row>
    <row r="12" spans="2:18" x14ac:dyDescent="0.3">
      <c r="B12" s="4" t="s">
        <v>39</v>
      </c>
      <c r="D12" s="4" t="s">
        <v>40</v>
      </c>
      <c r="F12" s="4" t="s">
        <v>41</v>
      </c>
      <c r="H12" s="4" t="s">
        <v>42</v>
      </c>
      <c r="J12" s="4" t="s">
        <v>42</v>
      </c>
      <c r="L12" s="4" t="s">
        <v>43</v>
      </c>
      <c r="N12" s="4" t="s">
        <v>44</v>
      </c>
      <c r="P12" s="4" t="s">
        <v>45</v>
      </c>
    </row>
    <row r="14" spans="2:18" x14ac:dyDescent="0.3">
      <c r="B14" s="4" t="s">
        <v>46</v>
      </c>
      <c r="D14" s="4" t="s">
        <v>47</v>
      </c>
      <c r="F14" s="4" t="s">
        <v>48</v>
      </c>
      <c r="H14" s="4" t="s">
        <v>49</v>
      </c>
      <c r="J14" s="4" t="s">
        <v>50</v>
      </c>
      <c r="L14" s="4" t="s">
        <v>51</v>
      </c>
      <c r="N14" s="4" t="s">
        <v>52</v>
      </c>
      <c r="P14" s="4" t="s">
        <v>53</v>
      </c>
    </row>
    <row r="15" spans="2:18" x14ac:dyDescent="0.3">
      <c r="B15" s="8" t="s">
        <v>54</v>
      </c>
      <c r="D15" s="8" t="s">
        <v>55</v>
      </c>
      <c r="F15" s="8" t="s">
        <v>56</v>
      </c>
      <c r="H15" s="8" t="s">
        <v>56</v>
      </c>
      <c r="J15" s="4" t="s">
        <v>57</v>
      </c>
      <c r="L15" s="4" t="s">
        <v>58</v>
      </c>
      <c r="N15" s="4" t="s">
        <v>59</v>
      </c>
      <c r="P15" s="4" t="s">
        <v>60</v>
      </c>
    </row>
    <row r="16" spans="2:18" x14ac:dyDescent="0.3">
      <c r="B16" s="12"/>
      <c r="P16" s="4" t="s">
        <v>53</v>
      </c>
    </row>
    <row r="17" spans="2:16" x14ac:dyDescent="0.3">
      <c r="B17" s="4" t="s">
        <v>47</v>
      </c>
      <c r="D17" s="4" t="s">
        <v>61</v>
      </c>
      <c r="F17" s="4" t="s">
        <v>62</v>
      </c>
      <c r="H17" s="4" t="s">
        <v>63</v>
      </c>
      <c r="L17" s="4" t="s">
        <v>64</v>
      </c>
      <c r="N17" s="4" t="s">
        <v>65</v>
      </c>
      <c r="P17" s="4" t="s">
        <v>66</v>
      </c>
    </row>
    <row r="18" spans="2:16" ht="15.5" x14ac:dyDescent="0.35">
      <c r="B18" s="26" t="s">
        <v>48</v>
      </c>
      <c r="D18" s="4" t="s">
        <v>67</v>
      </c>
      <c r="F18" s="4" t="s">
        <v>68</v>
      </c>
      <c r="H18" s="4" t="s">
        <v>69</v>
      </c>
      <c r="L18" s="4" t="s">
        <v>70</v>
      </c>
      <c r="N18" s="4" t="s">
        <v>71</v>
      </c>
    </row>
    <row r="19" spans="2:16" ht="15.5" x14ac:dyDescent="0.35">
      <c r="B19" s="16"/>
      <c r="D19" s="4" t="s">
        <v>72</v>
      </c>
      <c r="H19" s="4" t="s">
        <v>73</v>
      </c>
    </row>
    <row r="20" spans="2:16" x14ac:dyDescent="0.3">
      <c r="D20" s="4" t="s">
        <v>74</v>
      </c>
    </row>
    <row r="27" spans="2:16" x14ac:dyDescent="0.3">
      <c r="B27" s="4" t="s">
        <v>75</v>
      </c>
      <c r="D27" s="4" t="s">
        <v>76</v>
      </c>
      <c r="H27" s="4" t="s">
        <v>77</v>
      </c>
    </row>
    <row r="28" spans="2:16" x14ac:dyDescent="0.3">
      <c r="B28" s="8" t="s">
        <v>78</v>
      </c>
      <c r="D28" s="4" t="s">
        <v>79</v>
      </c>
      <c r="H28" s="4" t="s">
        <v>80</v>
      </c>
    </row>
    <row r="30" spans="2:16" x14ac:dyDescent="0.3">
      <c r="B30" s="4" t="s">
        <v>81</v>
      </c>
      <c r="D30" s="4" t="s">
        <v>82</v>
      </c>
      <c r="H30" s="4" t="s">
        <v>67</v>
      </c>
    </row>
    <row r="31" spans="2:16" x14ac:dyDescent="0.3">
      <c r="B31" s="4" t="s">
        <v>83</v>
      </c>
      <c r="D31" s="4" t="s">
        <v>84</v>
      </c>
      <c r="H31" s="4" t="s">
        <v>74</v>
      </c>
    </row>
    <row r="32" spans="2:16" x14ac:dyDescent="0.3">
      <c r="D32" s="4" t="s">
        <v>85</v>
      </c>
    </row>
    <row r="33" spans="2:4" x14ac:dyDescent="0.3">
      <c r="D33" s="4" t="s">
        <v>86</v>
      </c>
    </row>
    <row r="34" spans="2:4" x14ac:dyDescent="0.3">
      <c r="D34" s="4" t="s">
        <v>87</v>
      </c>
    </row>
    <row r="35" spans="2:4" x14ac:dyDescent="0.3">
      <c r="D35" s="4" t="s">
        <v>88</v>
      </c>
    </row>
    <row r="36" spans="2:4" x14ac:dyDescent="0.3">
      <c r="D36" s="4" t="s">
        <v>89</v>
      </c>
    </row>
    <row r="41" spans="2:4" x14ac:dyDescent="0.3">
      <c r="B41" s="4" t="s">
        <v>90</v>
      </c>
    </row>
    <row r="43" spans="2:4" ht="15.5" x14ac:dyDescent="0.35">
      <c r="B43" s="26" t="s">
        <v>47</v>
      </c>
      <c r="C43" s="27"/>
      <c r="D43" s="27" t="s">
        <v>47</v>
      </c>
    </row>
    <row r="44" spans="2:4" ht="15.5" x14ac:dyDescent="0.35">
      <c r="B44" s="26" t="s">
        <v>91</v>
      </c>
      <c r="C44" s="27"/>
      <c r="D44" s="27" t="s">
        <v>92</v>
      </c>
    </row>
    <row r="45" spans="2:4" ht="15.5" x14ac:dyDescent="0.35">
      <c r="B45" s="26" t="s">
        <v>93</v>
      </c>
      <c r="C45" s="27"/>
      <c r="D45" s="27" t="s">
        <v>49</v>
      </c>
    </row>
    <row r="46" spans="2:4" ht="15.5" x14ac:dyDescent="0.35">
      <c r="B46" s="26"/>
      <c r="C46" s="27"/>
      <c r="D46" s="27"/>
    </row>
    <row r="49" spans="2:6" x14ac:dyDescent="0.3">
      <c r="B49" s="4" t="s">
        <v>71</v>
      </c>
      <c r="D49" s="4" t="s">
        <v>61</v>
      </c>
      <c r="F49" s="4" t="s">
        <v>94</v>
      </c>
    </row>
    <row r="50" spans="2:6" x14ac:dyDescent="0.3">
      <c r="B50" s="4" t="s">
        <v>95</v>
      </c>
      <c r="D50" s="4" t="s">
        <v>96</v>
      </c>
      <c r="F50" s="4" t="s">
        <v>97</v>
      </c>
    </row>
    <row r="52" spans="2:6" x14ac:dyDescent="0.3">
      <c r="B52" s="4" t="e">
        <f>#REF!</f>
        <v>#REF!</v>
      </c>
      <c r="D52" s="4" t="s">
        <v>94</v>
      </c>
    </row>
    <row r="53" spans="2:6" x14ac:dyDescent="0.3">
      <c r="B53" s="4" t="e">
        <f>#REF!</f>
        <v>#REF!</v>
      </c>
    </row>
    <row r="54" spans="2:6" x14ac:dyDescent="0.3">
      <c r="B54" s="4" t="e">
        <f>#REF!</f>
        <v>#REF!</v>
      </c>
    </row>
    <row r="55" spans="2:6" x14ac:dyDescent="0.3">
      <c r="B55" s="4" t="e">
        <f>#REF!</f>
        <v>#REF!</v>
      </c>
    </row>
    <row r="56" spans="2:6" x14ac:dyDescent="0.3">
      <c r="B56" s="4" t="e">
        <f>#REF!</f>
        <v>#REF!</v>
      </c>
    </row>
    <row r="57" spans="2:6" x14ac:dyDescent="0.3">
      <c r="B57" s="4" t="e">
        <f>#REF!</f>
        <v>#REF!</v>
      </c>
    </row>
    <row r="61" spans="2:6" x14ac:dyDescent="0.3">
      <c r="B61" s="4" t="s">
        <v>98</v>
      </c>
      <c r="C61" s="4" t="s">
        <v>99</v>
      </c>
    </row>
  </sheetData>
  <pageMargins left="0.7" right="0.7" top="0.75" bottom="0.75" header="0.3" footer="0.3"/>
  <pageSetup paperSize="9" orientation="portrait" r:id="rId1"/>
  <headerFooter>
    <oddHeader>&amp;R&amp;"Calibri"&amp;10&amp;KFF0000Information Classification: CONFIDENTIAL&amp;1#</oddHeader>
  </headerFooter>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63F2-2A4C-6F49-8518-615D317385E6}">
  <dimension ref="B1:T44"/>
  <sheetViews>
    <sheetView zoomScale="110" zoomScaleNormal="110" workbookViewId="0">
      <selection activeCell="D31" sqref="D31"/>
    </sheetView>
  </sheetViews>
  <sheetFormatPr defaultColWidth="10.75" defaultRowHeight="14" x14ac:dyDescent="0.3"/>
  <cols>
    <col min="1" max="1" width="1.75" style="1" customWidth="1"/>
    <col min="2" max="2" width="14.75" style="4" customWidth="1"/>
    <col min="3" max="9" width="10.75" style="4"/>
    <col min="10" max="10" width="16" style="4" customWidth="1"/>
    <col min="11" max="19" width="10.75" style="4"/>
    <col min="20" max="20" width="8.75" style="4" customWidth="1"/>
    <col min="21" max="16384" width="10.75" style="1"/>
  </cols>
  <sheetData>
    <row r="1" spans="2:20" x14ac:dyDescent="0.3">
      <c r="B1" s="1"/>
      <c r="C1" s="1"/>
      <c r="D1" s="1"/>
      <c r="E1" s="1"/>
      <c r="F1" s="1"/>
      <c r="G1" s="1"/>
      <c r="H1" s="1"/>
      <c r="I1" s="1"/>
      <c r="J1" s="1"/>
      <c r="K1" s="1"/>
      <c r="L1" s="1"/>
      <c r="M1" s="1"/>
      <c r="N1" s="1"/>
      <c r="O1" s="1"/>
      <c r="P1" s="1"/>
      <c r="Q1" s="1"/>
      <c r="R1" s="1"/>
      <c r="S1" s="1"/>
      <c r="T1" s="1"/>
    </row>
    <row r="2" spans="2:20" ht="40.15" customHeight="1" x14ac:dyDescent="0.3">
      <c r="B2" s="2" t="s">
        <v>100</v>
      </c>
      <c r="C2" s="3"/>
      <c r="D2" s="3"/>
      <c r="E2" s="3"/>
      <c r="F2" s="3"/>
      <c r="G2" s="3"/>
      <c r="H2" s="3"/>
      <c r="I2" s="3"/>
      <c r="J2" s="3"/>
      <c r="K2" s="3"/>
      <c r="L2" s="3"/>
      <c r="M2" s="3"/>
      <c r="N2" s="3"/>
      <c r="O2" s="3"/>
      <c r="P2" s="3"/>
      <c r="Q2" s="3"/>
      <c r="R2" s="3"/>
      <c r="S2" s="3"/>
      <c r="T2" s="3"/>
    </row>
    <row r="3" spans="2:20" ht="30" customHeight="1" x14ac:dyDescent="0.3">
      <c r="R3" s="4" t="s">
        <v>34</v>
      </c>
      <c r="S3" s="5">
        <v>44682</v>
      </c>
    </row>
    <row r="4" spans="2:20" x14ac:dyDescent="0.3">
      <c r="R4" s="4" t="s">
        <v>35</v>
      </c>
      <c r="S4" s="6" t="s">
        <v>36</v>
      </c>
    </row>
    <row r="6" spans="2:20" x14ac:dyDescent="0.3">
      <c r="B6" s="1"/>
      <c r="C6" s="1"/>
      <c r="D6" s="1"/>
      <c r="E6" s="1"/>
      <c r="F6" s="1"/>
      <c r="G6" s="1"/>
      <c r="H6" s="1"/>
      <c r="I6" s="1"/>
      <c r="J6" s="1"/>
      <c r="K6" s="1"/>
      <c r="L6" s="1"/>
      <c r="M6" s="1"/>
      <c r="N6" s="1"/>
      <c r="O6" s="1"/>
      <c r="P6" s="1"/>
      <c r="Q6" s="1"/>
      <c r="R6" s="1"/>
      <c r="S6" s="1"/>
      <c r="T6" s="1"/>
    </row>
    <row r="7" spans="2:20" x14ac:dyDescent="0.3">
      <c r="B7" s="4" t="s">
        <v>101</v>
      </c>
    </row>
    <row r="8" spans="2:20" x14ac:dyDescent="0.3">
      <c r="B8" s="1"/>
      <c r="C8" s="1"/>
      <c r="D8" s="1"/>
      <c r="E8" s="1"/>
      <c r="F8" s="1"/>
      <c r="G8" s="1"/>
      <c r="H8" s="1"/>
      <c r="I8" s="1"/>
      <c r="J8" s="1"/>
      <c r="K8" s="1"/>
      <c r="L8" s="1"/>
      <c r="M8" s="1"/>
      <c r="N8" s="1"/>
      <c r="O8" s="1"/>
      <c r="P8" s="1"/>
      <c r="Q8" s="1"/>
      <c r="R8" s="1"/>
      <c r="S8" s="1"/>
      <c r="T8" s="1"/>
    </row>
    <row r="10" spans="2:20" x14ac:dyDescent="0.3">
      <c r="B10" s="4" t="s">
        <v>102</v>
      </c>
      <c r="H10" s="4" t="s">
        <v>103</v>
      </c>
    </row>
    <row r="12" spans="2:20" ht="15.5" x14ac:dyDescent="0.35">
      <c r="B12" s="16"/>
      <c r="C12" s="17" t="s">
        <v>104</v>
      </c>
      <c r="D12" s="17" t="s">
        <v>105</v>
      </c>
      <c r="H12" s="23" t="s">
        <v>106</v>
      </c>
      <c r="I12" s="23" t="s">
        <v>107</v>
      </c>
      <c r="J12" s="7"/>
    </row>
    <row r="13" spans="2:20" ht="15.5" x14ac:dyDescent="0.35">
      <c r="B13" s="16" t="s">
        <v>61</v>
      </c>
      <c r="C13" s="17">
        <v>0.68400000000000005</v>
      </c>
      <c r="D13" s="17">
        <v>3.5968</v>
      </c>
      <c r="G13" s="18">
        <v>1</v>
      </c>
      <c r="H13" s="22">
        <v>0</v>
      </c>
      <c r="I13" s="22">
        <v>5</v>
      </c>
      <c r="J13" s="4" t="str">
        <f>H13&amp;" to " &amp;I13&amp; " kWh/m2"</f>
        <v>0 to 5 kWh/m2</v>
      </c>
    </row>
    <row r="14" spans="2:20" ht="15.5" x14ac:dyDescent="0.35">
      <c r="B14" s="16" t="s">
        <v>67</v>
      </c>
      <c r="C14" s="17">
        <v>0.80800000000000005</v>
      </c>
      <c r="D14" s="17">
        <v>1.3223</v>
      </c>
      <c r="G14" s="18">
        <v>2</v>
      </c>
      <c r="H14" s="22">
        <f>H13+5</f>
        <v>5</v>
      </c>
      <c r="I14" s="22">
        <f>I13+5</f>
        <v>10</v>
      </c>
      <c r="J14" s="4" t="str">
        <f t="shared" ref="J14:J32" si="0">H14&amp;" to " &amp;I14&amp; " kWh/m2"</f>
        <v>5 to 10 kWh/m2</v>
      </c>
    </row>
    <row r="15" spans="2:20" ht="15.5" x14ac:dyDescent="0.35">
      <c r="B15" s="16" t="s">
        <v>108</v>
      </c>
      <c r="C15" s="17">
        <v>0.78459999999999996</v>
      </c>
      <c r="D15" s="17">
        <v>1.9401999999999999</v>
      </c>
      <c r="G15" s="18">
        <v>3</v>
      </c>
      <c r="H15" s="22">
        <f t="shared" ref="H15:H30" si="1">H14+5</f>
        <v>10</v>
      </c>
      <c r="I15" s="22">
        <f t="shared" ref="I15:I30" si="2">I14+5</f>
        <v>15</v>
      </c>
      <c r="J15" s="4" t="str">
        <f t="shared" si="0"/>
        <v>10 to 15 kWh/m2</v>
      </c>
    </row>
    <row r="16" spans="2:20" ht="15.5" x14ac:dyDescent="0.35">
      <c r="B16" s="16" t="s">
        <v>74</v>
      </c>
      <c r="C16" s="17">
        <v>0.73799999999999999</v>
      </c>
      <c r="D16" s="17">
        <v>1.6491</v>
      </c>
      <c r="G16" s="18">
        <v>4</v>
      </c>
      <c r="H16" s="22">
        <f t="shared" si="1"/>
        <v>15</v>
      </c>
      <c r="I16" s="22">
        <f t="shared" si="2"/>
        <v>20</v>
      </c>
      <c r="J16" s="4" t="str">
        <f t="shared" si="0"/>
        <v>15 to 20 kWh/m2</v>
      </c>
    </row>
    <row r="17" spans="2:10" ht="15.5" x14ac:dyDescent="0.35">
      <c r="B17" s="16" t="s">
        <v>62</v>
      </c>
      <c r="C17" s="17">
        <v>1.0725</v>
      </c>
      <c r="D17" s="17">
        <v>0.12620000000000001</v>
      </c>
      <c r="G17" s="18">
        <v>5</v>
      </c>
      <c r="H17" s="22">
        <f t="shared" si="1"/>
        <v>20</v>
      </c>
      <c r="I17" s="22">
        <f t="shared" si="2"/>
        <v>25</v>
      </c>
      <c r="J17" s="4" t="str">
        <f t="shared" si="0"/>
        <v>20 to 25 kWh/m2</v>
      </c>
    </row>
    <row r="18" spans="2:10" ht="15.5" x14ac:dyDescent="0.35">
      <c r="B18" s="16" t="s">
        <v>68</v>
      </c>
      <c r="C18" s="17">
        <v>1.0578000000000001</v>
      </c>
      <c r="D18" s="17">
        <v>0.12620000000000001</v>
      </c>
      <c r="G18" s="18">
        <v>6</v>
      </c>
      <c r="H18" s="22">
        <f t="shared" si="1"/>
        <v>25</v>
      </c>
      <c r="I18" s="22">
        <f t="shared" si="2"/>
        <v>30</v>
      </c>
      <c r="J18" s="4" t="str">
        <f t="shared" si="0"/>
        <v>25 to 30 kWh/m2</v>
      </c>
    </row>
    <row r="19" spans="2:10" x14ac:dyDescent="0.3">
      <c r="G19" s="18">
        <v>7</v>
      </c>
      <c r="H19" s="22">
        <f t="shared" si="1"/>
        <v>30</v>
      </c>
      <c r="I19" s="22">
        <f t="shared" si="2"/>
        <v>35</v>
      </c>
      <c r="J19" s="4" t="str">
        <f t="shared" si="0"/>
        <v>30 to 35 kWh/m2</v>
      </c>
    </row>
    <row r="20" spans="2:10" x14ac:dyDescent="0.3">
      <c r="G20" s="18">
        <v>8</v>
      </c>
      <c r="H20" s="22">
        <f t="shared" si="1"/>
        <v>35</v>
      </c>
      <c r="I20" s="22">
        <f t="shared" si="2"/>
        <v>40</v>
      </c>
      <c r="J20" s="4" t="str">
        <f t="shared" si="0"/>
        <v>35 to 40 kWh/m2</v>
      </c>
    </row>
    <row r="21" spans="2:10" x14ac:dyDescent="0.3">
      <c r="G21" s="18">
        <v>9</v>
      </c>
      <c r="H21" s="22">
        <f t="shared" si="1"/>
        <v>40</v>
      </c>
      <c r="I21" s="22">
        <f t="shared" si="2"/>
        <v>45</v>
      </c>
      <c r="J21" s="4" t="str">
        <f t="shared" si="0"/>
        <v>40 to 45 kWh/m2</v>
      </c>
    </row>
    <row r="22" spans="2:10" x14ac:dyDescent="0.3">
      <c r="G22" s="18">
        <v>10</v>
      </c>
      <c r="H22" s="22">
        <f t="shared" si="1"/>
        <v>45</v>
      </c>
      <c r="I22" s="22">
        <f t="shared" si="2"/>
        <v>50</v>
      </c>
      <c r="J22" s="4" t="str">
        <f t="shared" si="0"/>
        <v>45 to 50 kWh/m2</v>
      </c>
    </row>
    <row r="23" spans="2:10" x14ac:dyDescent="0.3">
      <c r="B23" s="4" t="s">
        <v>109</v>
      </c>
      <c r="G23" s="18">
        <v>11</v>
      </c>
      <c r="H23" s="22">
        <f t="shared" si="1"/>
        <v>50</v>
      </c>
      <c r="I23" s="22">
        <f t="shared" si="2"/>
        <v>55</v>
      </c>
      <c r="J23" s="4" t="str">
        <f t="shared" si="0"/>
        <v>50 to 55 kWh/m2</v>
      </c>
    </row>
    <row r="24" spans="2:10" x14ac:dyDescent="0.3">
      <c r="G24" s="18">
        <v>12</v>
      </c>
      <c r="H24" s="22">
        <f t="shared" si="1"/>
        <v>55</v>
      </c>
      <c r="I24" s="22">
        <f t="shared" si="2"/>
        <v>60</v>
      </c>
      <c r="J24" s="4" t="str">
        <f t="shared" si="0"/>
        <v>55 to 60 kWh/m2</v>
      </c>
    </row>
    <row r="25" spans="2:10" ht="15.5" x14ac:dyDescent="0.35">
      <c r="B25" s="16"/>
      <c r="C25" s="17" t="s">
        <v>104</v>
      </c>
      <c r="D25" s="17" t="s">
        <v>105</v>
      </c>
      <c r="G25" s="18">
        <v>13</v>
      </c>
      <c r="H25" s="22">
        <f t="shared" si="1"/>
        <v>60</v>
      </c>
      <c r="I25" s="22">
        <f t="shared" si="2"/>
        <v>65</v>
      </c>
      <c r="J25" s="4" t="str">
        <f t="shared" si="0"/>
        <v>60 to 65 kWh/m2</v>
      </c>
    </row>
    <row r="26" spans="2:10" ht="15.5" x14ac:dyDescent="0.35">
      <c r="B26" s="16" t="s">
        <v>61</v>
      </c>
      <c r="C26" s="17">
        <v>3.3300000000000003E-2</v>
      </c>
      <c r="D26" s="17">
        <v>0.5494</v>
      </c>
      <c r="G26" s="18">
        <v>14</v>
      </c>
      <c r="H26" s="22">
        <f t="shared" si="1"/>
        <v>65</v>
      </c>
      <c r="I26" s="22">
        <f t="shared" si="2"/>
        <v>70</v>
      </c>
      <c r="J26" s="4" t="str">
        <f t="shared" si="0"/>
        <v>65 to 70 kWh/m2</v>
      </c>
    </row>
    <row r="27" spans="2:10" ht="15.5" x14ac:dyDescent="0.35">
      <c r="B27" s="16" t="s">
        <v>67</v>
      </c>
      <c r="C27" s="17">
        <v>1.54E-2</v>
      </c>
      <c r="D27" s="17">
        <v>1.1173</v>
      </c>
      <c r="G27" s="18">
        <v>15</v>
      </c>
      <c r="H27" s="22">
        <f t="shared" si="1"/>
        <v>70</v>
      </c>
      <c r="I27" s="22">
        <f t="shared" si="2"/>
        <v>75</v>
      </c>
      <c r="J27" s="4" t="str">
        <f t="shared" si="0"/>
        <v>70 to 75 kWh/m2</v>
      </c>
    </row>
    <row r="28" spans="2:10" ht="15.5" x14ac:dyDescent="0.35">
      <c r="B28" s="16" t="s">
        <v>108</v>
      </c>
      <c r="C28" s="17">
        <v>4.4499999999999998E-2</v>
      </c>
      <c r="D28" s="17">
        <v>0.53120000000000001</v>
      </c>
      <c r="G28" s="18">
        <v>16</v>
      </c>
      <c r="H28" s="22">
        <f t="shared" si="1"/>
        <v>75</v>
      </c>
      <c r="I28" s="22">
        <f t="shared" si="2"/>
        <v>80</v>
      </c>
      <c r="J28" s="4" t="str">
        <f t="shared" si="0"/>
        <v>75 to 80 kWh/m2</v>
      </c>
    </row>
    <row r="29" spans="2:10" ht="15.5" x14ac:dyDescent="0.35">
      <c r="B29" s="16" t="s">
        <v>74</v>
      </c>
      <c r="C29" s="17">
        <v>2.9000000000000001E-2</v>
      </c>
      <c r="D29" s="17">
        <v>0.66510000000000002</v>
      </c>
      <c r="G29" s="18">
        <v>17</v>
      </c>
      <c r="H29" s="22">
        <f t="shared" si="1"/>
        <v>80</v>
      </c>
      <c r="I29" s="22">
        <f t="shared" si="2"/>
        <v>85</v>
      </c>
      <c r="J29" s="4" t="str">
        <f t="shared" si="0"/>
        <v>80 to 85 kWh/m2</v>
      </c>
    </row>
    <row r="30" spans="2:10" ht="15.5" x14ac:dyDescent="0.35">
      <c r="B30" s="16" t="s">
        <v>62</v>
      </c>
      <c r="C30" s="17">
        <v>-6.4999999999999997E-3</v>
      </c>
      <c r="D30" s="17">
        <v>1.7723</v>
      </c>
      <c r="G30" s="18">
        <v>18</v>
      </c>
      <c r="H30" s="22">
        <f t="shared" si="1"/>
        <v>85</v>
      </c>
      <c r="I30" s="22">
        <f t="shared" si="2"/>
        <v>90</v>
      </c>
      <c r="J30" s="4" t="str">
        <f t="shared" si="0"/>
        <v>85 to 90 kWh/m2</v>
      </c>
    </row>
    <row r="31" spans="2:10" ht="15.5" x14ac:dyDescent="0.35">
      <c r="B31" s="16" t="s">
        <v>68</v>
      </c>
      <c r="C31" s="17">
        <v>7.0000000000000001E-3</v>
      </c>
      <c r="D31" s="17">
        <v>1.1306</v>
      </c>
      <c r="G31" s="18">
        <v>19</v>
      </c>
      <c r="H31" s="22">
        <f t="shared" ref="H31:H32" si="3">H30+5</f>
        <v>90</v>
      </c>
      <c r="I31" s="22">
        <f t="shared" ref="I31:I32" si="4">I30+5</f>
        <v>95</v>
      </c>
      <c r="J31" s="4" t="str">
        <f t="shared" si="0"/>
        <v>90 to 95 kWh/m2</v>
      </c>
    </row>
    <row r="32" spans="2:10" x14ac:dyDescent="0.3">
      <c r="G32" s="18">
        <v>20</v>
      </c>
      <c r="H32" s="22">
        <f t="shared" si="3"/>
        <v>95</v>
      </c>
      <c r="I32" s="22">
        <f t="shared" si="4"/>
        <v>100</v>
      </c>
      <c r="J32" s="4" t="str">
        <f t="shared" si="0"/>
        <v>95 to 100 kWh/m2</v>
      </c>
    </row>
    <row r="36" spans="2:4" x14ac:dyDescent="0.3">
      <c r="B36" s="4" t="s">
        <v>110</v>
      </c>
    </row>
    <row r="38" spans="2:4" ht="15.5" x14ac:dyDescent="0.35">
      <c r="B38" s="16"/>
      <c r="C38" s="17" t="s">
        <v>104</v>
      </c>
      <c r="D38" s="17" t="s">
        <v>105</v>
      </c>
    </row>
    <row r="39" spans="2:4" ht="15.5" x14ac:dyDescent="0.35">
      <c r="B39" s="16" t="s">
        <v>61</v>
      </c>
      <c r="C39" s="17">
        <v>8.6E-3</v>
      </c>
      <c r="D39" s="17">
        <v>0.1993</v>
      </c>
    </row>
    <row r="40" spans="2:4" ht="15.5" x14ac:dyDescent="0.35">
      <c r="B40" s="16" t="s">
        <v>67</v>
      </c>
      <c r="C40" s="17">
        <v>5.8999999999999999E-3</v>
      </c>
      <c r="D40" s="17">
        <v>0.2064</v>
      </c>
    </row>
    <row r="41" spans="2:4" ht="15.5" x14ac:dyDescent="0.35">
      <c r="B41" s="16" t="s">
        <v>108</v>
      </c>
      <c r="C41" s="17">
        <v>8.9999999999999993E-3</v>
      </c>
      <c r="D41" s="17">
        <v>0.1225</v>
      </c>
    </row>
    <row r="42" spans="2:4" ht="15.5" x14ac:dyDescent="0.35">
      <c r="B42" s="16" t="s">
        <v>74</v>
      </c>
      <c r="C42" s="17">
        <v>6.4999999999999997E-3</v>
      </c>
      <c r="D42" s="17">
        <v>0.12809999999999999</v>
      </c>
    </row>
    <row r="43" spans="2:4" ht="15.5" x14ac:dyDescent="0.35">
      <c r="B43" s="16" t="s">
        <v>62</v>
      </c>
      <c r="C43" s="17">
        <v>2.5000000000000001E-3</v>
      </c>
      <c r="D43" s="17">
        <v>0.51790000000000003</v>
      </c>
    </row>
    <row r="44" spans="2:4" ht="15.5" x14ac:dyDescent="0.35">
      <c r="B44" s="16" t="s">
        <v>68</v>
      </c>
      <c r="C44" s="17">
        <v>1.2999999999999999E-3</v>
      </c>
      <c r="D44" s="17">
        <v>0.49540000000000001</v>
      </c>
    </row>
  </sheetData>
  <pageMargins left="0.7" right="0.7" top="0.75" bottom="0.75" header="0.3" footer="0.3"/>
  <pageSetup paperSize="9" orientation="portrait" r:id="rId1"/>
  <headerFooter>
    <oddHeader>&amp;R&amp;"Calibri"&amp;10&amp;KFF0000Information Classification: CONFIDENTIAL&amp;1#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44939-04A8-0144-BE69-FD0BC7FCF26A}">
  <dimension ref="B1:T98"/>
  <sheetViews>
    <sheetView zoomScale="110" zoomScaleNormal="110" workbookViewId="0"/>
  </sheetViews>
  <sheetFormatPr defaultColWidth="10.75" defaultRowHeight="14" x14ac:dyDescent="0.3"/>
  <cols>
    <col min="1" max="1" width="1.75" style="1" customWidth="1"/>
    <col min="2" max="19" width="10.75" style="4"/>
    <col min="20" max="20" width="8.75" style="4" customWidth="1"/>
    <col min="21" max="16384" width="10.75" style="1"/>
  </cols>
  <sheetData>
    <row r="1" spans="2:20" ht="13.9" customHeight="1" x14ac:dyDescent="0.3">
      <c r="B1" s="1"/>
      <c r="C1" s="1"/>
      <c r="D1" s="1"/>
      <c r="E1" s="1"/>
      <c r="F1" s="1"/>
      <c r="G1" s="1"/>
      <c r="H1" s="1"/>
      <c r="I1" s="1"/>
      <c r="J1" s="1"/>
      <c r="K1" s="1"/>
      <c r="L1" s="1"/>
      <c r="M1" s="1"/>
      <c r="N1" s="1"/>
      <c r="O1" s="1"/>
      <c r="P1" s="1"/>
      <c r="Q1" s="1"/>
      <c r="R1" s="1"/>
      <c r="S1" s="1"/>
      <c r="T1" s="1"/>
    </row>
    <row r="2" spans="2:20" ht="40.15" customHeight="1" x14ac:dyDescent="0.3">
      <c r="B2" s="2" t="s">
        <v>111</v>
      </c>
      <c r="C2" s="3"/>
      <c r="D2" s="3"/>
      <c r="E2" s="3"/>
      <c r="F2" s="3"/>
      <c r="G2" s="3"/>
      <c r="H2" s="3"/>
      <c r="I2" s="3"/>
      <c r="J2" s="3"/>
      <c r="K2" s="3"/>
      <c r="L2" s="3"/>
      <c r="M2" s="3"/>
      <c r="N2" s="3"/>
      <c r="O2" s="3"/>
      <c r="P2" s="3"/>
      <c r="Q2" s="3"/>
      <c r="R2" s="3"/>
      <c r="S2" s="3"/>
      <c r="T2" s="3"/>
    </row>
    <row r="3" spans="2:20" ht="30" customHeight="1" x14ac:dyDescent="0.3">
      <c r="R3" s="4" t="s">
        <v>34</v>
      </c>
      <c r="S3" s="5">
        <v>44682</v>
      </c>
    </row>
    <row r="4" spans="2:20" x14ac:dyDescent="0.3">
      <c r="R4" s="4" t="s">
        <v>35</v>
      </c>
      <c r="S4" s="6" t="s">
        <v>36</v>
      </c>
    </row>
    <row r="6" spans="2:20" x14ac:dyDescent="0.3">
      <c r="B6" s="1"/>
      <c r="C6" s="1"/>
      <c r="D6" s="1"/>
      <c r="E6" s="1"/>
      <c r="F6" s="1"/>
      <c r="G6" s="1"/>
      <c r="H6" s="1"/>
      <c r="I6" s="1"/>
      <c r="J6" s="1"/>
      <c r="K6" s="1"/>
      <c r="L6" s="1"/>
      <c r="M6" s="1"/>
      <c r="N6" s="1"/>
      <c r="O6" s="1"/>
      <c r="P6" s="1"/>
      <c r="Q6" s="1"/>
      <c r="R6" s="1"/>
      <c r="S6" s="1"/>
      <c r="T6" s="1"/>
    </row>
    <row r="7" spans="2:20" x14ac:dyDescent="0.3">
      <c r="B7" s="4" t="s">
        <v>112</v>
      </c>
    </row>
    <row r="8" spans="2:20" x14ac:dyDescent="0.3">
      <c r="B8" s="1"/>
      <c r="C8" s="1"/>
      <c r="D8" s="1"/>
      <c r="E8" s="1"/>
      <c r="F8" s="1"/>
      <c r="G8" s="1"/>
      <c r="H8" s="1"/>
      <c r="I8" s="1"/>
      <c r="J8" s="1"/>
      <c r="K8" s="1"/>
      <c r="L8" s="1"/>
      <c r="M8" s="1"/>
      <c r="N8" s="1"/>
      <c r="O8" s="1"/>
      <c r="P8" s="1"/>
      <c r="Q8" s="1"/>
      <c r="R8" s="1"/>
      <c r="S8" s="1"/>
      <c r="T8" s="1"/>
    </row>
    <row r="11" spans="2:20" x14ac:dyDescent="0.3">
      <c r="B11" s="4" t="s">
        <v>113</v>
      </c>
    </row>
    <row r="12" spans="2:20" x14ac:dyDescent="0.3">
      <c r="C12" s="6"/>
      <c r="D12" s="6"/>
      <c r="E12" s="6"/>
      <c r="F12" s="6"/>
      <c r="G12" s="6"/>
      <c r="H12" s="6"/>
      <c r="K12" s="6"/>
      <c r="L12" s="6"/>
      <c r="M12" s="6"/>
      <c r="N12" s="6"/>
      <c r="O12" s="6"/>
    </row>
    <row r="13" spans="2:20" x14ac:dyDescent="0.3">
      <c r="B13" s="25" t="s">
        <v>114</v>
      </c>
      <c r="C13" s="25" t="s">
        <v>115</v>
      </c>
      <c r="D13" s="31" t="s">
        <v>116</v>
      </c>
      <c r="E13" s="31" t="s">
        <v>117</v>
      </c>
      <c r="F13" s="31" t="s">
        <v>118</v>
      </c>
      <c r="G13" s="32" t="s">
        <v>119</v>
      </c>
      <c r="H13" s="30"/>
      <c r="J13" s="25"/>
      <c r="K13" s="25"/>
      <c r="L13" s="31"/>
      <c r="M13" s="31"/>
      <c r="N13" s="31"/>
      <c r="O13" s="32"/>
    </row>
    <row r="14" spans="2:20" x14ac:dyDescent="0.3">
      <c r="B14" s="6">
        <v>1</v>
      </c>
      <c r="C14" s="22">
        <v>1</v>
      </c>
      <c r="D14" s="22">
        <v>2</v>
      </c>
      <c r="E14" s="22">
        <v>2</v>
      </c>
      <c r="F14" s="22">
        <v>3</v>
      </c>
      <c r="G14" s="22">
        <v>2</v>
      </c>
      <c r="H14" s="22"/>
      <c r="J14" s="6"/>
      <c r="K14" s="22"/>
      <c r="L14" s="22"/>
      <c r="M14" s="22"/>
      <c r="N14" s="22"/>
      <c r="O14" s="22"/>
    </row>
    <row r="15" spans="2:20" x14ac:dyDescent="0.3">
      <c r="B15" s="6">
        <v>2</v>
      </c>
      <c r="C15" s="22">
        <v>1</v>
      </c>
      <c r="D15" s="22">
        <v>2</v>
      </c>
      <c r="E15" s="22">
        <v>2</v>
      </c>
      <c r="F15" s="22">
        <v>3</v>
      </c>
      <c r="G15" s="22">
        <v>2</v>
      </c>
      <c r="H15" s="22"/>
      <c r="J15" s="6"/>
      <c r="K15" s="22"/>
      <c r="L15" s="22"/>
      <c r="M15" s="22"/>
      <c r="N15" s="22"/>
      <c r="O15" s="22"/>
    </row>
    <row r="16" spans="2:20" x14ac:dyDescent="0.3">
      <c r="B16" s="6">
        <v>3</v>
      </c>
      <c r="C16" s="22">
        <v>1</v>
      </c>
      <c r="D16" s="22">
        <v>2</v>
      </c>
      <c r="E16" s="22">
        <v>2</v>
      </c>
      <c r="F16" s="22">
        <v>3</v>
      </c>
      <c r="G16" s="22">
        <v>2</v>
      </c>
      <c r="H16" s="22"/>
      <c r="J16" s="6"/>
      <c r="K16" s="22"/>
      <c r="L16" s="22"/>
      <c r="M16" s="22"/>
      <c r="N16" s="22"/>
      <c r="O16" s="22"/>
    </row>
    <row r="17" spans="2:15" x14ac:dyDescent="0.3">
      <c r="B17" s="6">
        <v>4</v>
      </c>
      <c r="C17" s="22">
        <v>1</v>
      </c>
      <c r="D17" s="22">
        <v>2</v>
      </c>
      <c r="E17" s="22">
        <v>2</v>
      </c>
      <c r="F17" s="22">
        <v>3</v>
      </c>
      <c r="G17" s="22">
        <v>2</v>
      </c>
      <c r="H17" s="22"/>
      <c r="J17" s="6"/>
      <c r="K17" s="22"/>
      <c r="L17" s="22"/>
      <c r="M17" s="22"/>
      <c r="N17" s="22"/>
      <c r="O17" s="22"/>
    </row>
    <row r="18" spans="2:15" x14ac:dyDescent="0.3">
      <c r="B18" s="6">
        <v>5</v>
      </c>
      <c r="C18" s="22">
        <v>1</v>
      </c>
      <c r="D18" s="22">
        <v>2</v>
      </c>
      <c r="E18" s="22">
        <v>2</v>
      </c>
      <c r="F18" s="22">
        <v>3</v>
      </c>
      <c r="G18" s="22">
        <v>2</v>
      </c>
      <c r="H18" s="22"/>
      <c r="J18" s="6"/>
      <c r="K18" s="22"/>
      <c r="L18" s="22"/>
      <c r="M18" s="22"/>
      <c r="N18" s="22"/>
      <c r="O18" s="22"/>
    </row>
    <row r="19" spans="2:15" x14ac:dyDescent="0.3">
      <c r="B19" s="6">
        <v>6</v>
      </c>
      <c r="C19" s="22">
        <v>1</v>
      </c>
      <c r="D19" s="22">
        <v>2</v>
      </c>
      <c r="E19" s="22">
        <v>2</v>
      </c>
      <c r="F19" s="22">
        <v>3</v>
      </c>
      <c r="G19" s="22">
        <v>2</v>
      </c>
      <c r="H19" s="22"/>
      <c r="J19" s="6"/>
      <c r="K19" s="22"/>
      <c r="L19" s="22"/>
      <c r="M19" s="22"/>
      <c r="N19" s="22"/>
      <c r="O19" s="22"/>
    </row>
    <row r="20" spans="2:15" x14ac:dyDescent="0.3">
      <c r="B20" s="6">
        <v>7</v>
      </c>
      <c r="C20" s="22">
        <v>1</v>
      </c>
      <c r="D20" s="22">
        <v>2</v>
      </c>
      <c r="E20" s="22">
        <v>2</v>
      </c>
      <c r="F20" s="22">
        <v>3</v>
      </c>
      <c r="G20" s="22">
        <v>2</v>
      </c>
      <c r="H20" s="22"/>
      <c r="J20" s="6"/>
      <c r="K20" s="22"/>
      <c r="L20" s="22"/>
      <c r="M20" s="22"/>
      <c r="N20" s="22"/>
      <c r="O20" s="22"/>
    </row>
    <row r="21" spans="2:15" x14ac:dyDescent="0.3">
      <c r="B21" s="6">
        <v>8</v>
      </c>
      <c r="C21" s="22">
        <v>1</v>
      </c>
      <c r="D21" s="22">
        <v>2</v>
      </c>
      <c r="E21" s="22">
        <v>2</v>
      </c>
      <c r="F21" s="22">
        <v>3</v>
      </c>
      <c r="G21" s="22">
        <v>2</v>
      </c>
      <c r="H21" s="22"/>
      <c r="J21" s="6"/>
      <c r="K21" s="22"/>
      <c r="L21" s="22"/>
      <c r="M21" s="22"/>
      <c r="N21" s="22"/>
      <c r="O21" s="22"/>
    </row>
    <row r="22" spans="2:15" x14ac:dyDescent="0.3">
      <c r="B22" s="6">
        <v>9</v>
      </c>
      <c r="C22" s="22">
        <v>1</v>
      </c>
      <c r="D22" s="22">
        <v>2</v>
      </c>
      <c r="E22" s="22">
        <v>2</v>
      </c>
      <c r="F22" s="22">
        <v>3</v>
      </c>
      <c r="G22" s="22">
        <v>2</v>
      </c>
      <c r="H22" s="22"/>
      <c r="J22" s="6"/>
      <c r="K22" s="22"/>
      <c r="L22" s="22"/>
      <c r="M22" s="22"/>
      <c r="N22" s="22"/>
      <c r="O22" s="22"/>
    </row>
    <row r="23" spans="2:15" x14ac:dyDescent="0.3">
      <c r="B23" s="6">
        <v>10</v>
      </c>
      <c r="C23" s="22">
        <v>1</v>
      </c>
      <c r="D23" s="22">
        <v>2</v>
      </c>
      <c r="E23" s="22">
        <v>2</v>
      </c>
      <c r="F23" s="22">
        <v>3</v>
      </c>
      <c r="G23" s="22">
        <v>2</v>
      </c>
      <c r="H23" s="22"/>
      <c r="J23" s="6"/>
      <c r="K23" s="22"/>
      <c r="L23" s="22"/>
      <c r="M23" s="22"/>
      <c r="N23" s="22"/>
      <c r="O23" s="22"/>
    </row>
    <row r="26" spans="2:15" x14ac:dyDescent="0.3">
      <c r="B26" s="4" t="s">
        <v>120</v>
      </c>
    </row>
    <row r="27" spans="2:15" x14ac:dyDescent="0.3">
      <c r="C27" s="6"/>
      <c r="D27" s="6"/>
      <c r="E27" s="6"/>
      <c r="F27" s="6"/>
      <c r="G27" s="6"/>
    </row>
    <row r="28" spans="2:15" x14ac:dyDescent="0.3">
      <c r="B28" s="25" t="s">
        <v>114</v>
      </c>
      <c r="C28" s="33">
        <v>0.1</v>
      </c>
      <c r="D28" s="33">
        <v>0.13</v>
      </c>
      <c r="E28" s="33">
        <v>0.16</v>
      </c>
      <c r="F28" s="33">
        <v>0.2</v>
      </c>
      <c r="G28" s="33">
        <v>0.25</v>
      </c>
      <c r="H28" s="33">
        <v>0.3</v>
      </c>
    </row>
    <row r="29" spans="2:15" x14ac:dyDescent="0.3">
      <c r="B29" s="6">
        <v>1</v>
      </c>
      <c r="C29" s="22">
        <v>0.1</v>
      </c>
      <c r="D29" s="22">
        <v>0.03</v>
      </c>
      <c r="E29" s="22">
        <v>0.03</v>
      </c>
      <c r="F29" s="22">
        <v>0.04</v>
      </c>
      <c r="G29" s="22">
        <v>0.05</v>
      </c>
      <c r="H29" s="6">
        <v>0.05</v>
      </c>
    </row>
    <row r="30" spans="2:15" x14ac:dyDescent="0.3">
      <c r="B30" s="6">
        <v>2</v>
      </c>
      <c r="C30" s="22">
        <v>0.1</v>
      </c>
      <c r="D30" s="22">
        <v>0.03</v>
      </c>
      <c r="E30" s="22">
        <v>0.03</v>
      </c>
      <c r="F30" s="22">
        <v>0.04</v>
      </c>
      <c r="G30" s="22">
        <v>0.05</v>
      </c>
      <c r="H30" s="6">
        <v>0.05</v>
      </c>
    </row>
    <row r="31" spans="2:15" x14ac:dyDescent="0.3">
      <c r="B31" s="6">
        <v>3</v>
      </c>
      <c r="C31" s="22">
        <v>0.1</v>
      </c>
      <c r="D31" s="22">
        <v>0.03</v>
      </c>
      <c r="E31" s="22">
        <v>0.03</v>
      </c>
      <c r="F31" s="22">
        <v>0.04</v>
      </c>
      <c r="G31" s="22">
        <v>0.05</v>
      </c>
      <c r="H31" s="6">
        <v>0.05</v>
      </c>
    </row>
    <row r="32" spans="2:15" x14ac:dyDescent="0.3">
      <c r="B32" s="6">
        <v>4</v>
      </c>
      <c r="C32" s="22">
        <v>0.1</v>
      </c>
      <c r="D32" s="22">
        <v>0.03</v>
      </c>
      <c r="E32" s="22">
        <v>0.03</v>
      </c>
      <c r="F32" s="22">
        <v>0.04</v>
      </c>
      <c r="G32" s="22">
        <v>0.05</v>
      </c>
      <c r="H32" s="6">
        <v>0.05</v>
      </c>
    </row>
    <row r="33" spans="2:8" x14ac:dyDescent="0.3">
      <c r="B33" s="6">
        <v>5</v>
      </c>
      <c r="C33" s="22">
        <v>0.1</v>
      </c>
      <c r="D33" s="22">
        <v>0.03</v>
      </c>
      <c r="E33" s="22">
        <v>0.03</v>
      </c>
      <c r="F33" s="22">
        <v>0.04</v>
      </c>
      <c r="G33" s="22">
        <v>0.05</v>
      </c>
      <c r="H33" s="6">
        <v>0.05</v>
      </c>
    </row>
    <row r="34" spans="2:8" x14ac:dyDescent="0.3">
      <c r="B34" s="6">
        <v>6</v>
      </c>
      <c r="C34" s="22">
        <v>0.1</v>
      </c>
      <c r="D34" s="22">
        <v>0.03</v>
      </c>
      <c r="E34" s="22">
        <v>0.03</v>
      </c>
      <c r="F34" s="22">
        <v>0.04</v>
      </c>
      <c r="G34" s="22">
        <v>0.05</v>
      </c>
      <c r="H34" s="6">
        <v>0.05</v>
      </c>
    </row>
    <row r="35" spans="2:8" x14ac:dyDescent="0.3">
      <c r="B35" s="6">
        <v>7</v>
      </c>
      <c r="C35" s="22">
        <v>0.1</v>
      </c>
      <c r="D35" s="22">
        <v>0.03</v>
      </c>
      <c r="E35" s="22">
        <v>0.03</v>
      </c>
      <c r="F35" s="22">
        <v>0.04</v>
      </c>
      <c r="G35" s="22">
        <v>0.05</v>
      </c>
      <c r="H35" s="6">
        <v>0.05</v>
      </c>
    </row>
    <row r="36" spans="2:8" x14ac:dyDescent="0.3">
      <c r="B36" s="6">
        <v>8</v>
      </c>
      <c r="C36" s="22">
        <v>0.1</v>
      </c>
      <c r="D36" s="22">
        <v>0.03</v>
      </c>
      <c r="E36" s="22">
        <v>0.03</v>
      </c>
      <c r="F36" s="22">
        <v>0.04</v>
      </c>
      <c r="G36" s="22">
        <v>0.05</v>
      </c>
      <c r="H36" s="6">
        <v>0.05</v>
      </c>
    </row>
    <row r="37" spans="2:8" x14ac:dyDescent="0.3">
      <c r="B37" s="6">
        <v>9</v>
      </c>
      <c r="C37" s="22">
        <v>0.1</v>
      </c>
      <c r="D37" s="22">
        <v>0.03</v>
      </c>
      <c r="E37" s="22">
        <v>0.03</v>
      </c>
      <c r="F37" s="22">
        <v>0.04</v>
      </c>
      <c r="G37" s="22">
        <v>0.05</v>
      </c>
      <c r="H37" s="6">
        <v>0.05</v>
      </c>
    </row>
    <row r="38" spans="2:8" x14ac:dyDescent="0.3">
      <c r="B38" s="6">
        <v>10</v>
      </c>
      <c r="C38" s="22">
        <v>0.1</v>
      </c>
      <c r="D38" s="22">
        <v>0.03</v>
      </c>
      <c r="E38" s="22">
        <v>0.03</v>
      </c>
      <c r="F38" s="22">
        <v>0.04</v>
      </c>
      <c r="G38" s="22">
        <v>0.05</v>
      </c>
      <c r="H38" s="6">
        <v>0.05</v>
      </c>
    </row>
    <row r="41" spans="2:8" x14ac:dyDescent="0.3">
      <c r="B41" s="4" t="s">
        <v>121</v>
      </c>
    </row>
    <row r="42" spans="2:8" x14ac:dyDescent="0.3">
      <c r="C42" s="6"/>
      <c r="D42" s="6"/>
      <c r="E42" s="6"/>
      <c r="F42" s="6"/>
      <c r="G42" s="6"/>
    </row>
    <row r="43" spans="2:8" x14ac:dyDescent="0.3">
      <c r="B43" s="25" t="s">
        <v>114</v>
      </c>
      <c r="C43" s="33">
        <v>0.1</v>
      </c>
      <c r="D43" s="33">
        <v>0.13</v>
      </c>
      <c r="E43" s="33">
        <v>0.16</v>
      </c>
      <c r="F43" s="33">
        <v>0.2</v>
      </c>
      <c r="G43" s="35"/>
      <c r="H43" s="35"/>
    </row>
    <row r="44" spans="2:8" x14ac:dyDescent="0.3">
      <c r="B44" s="6">
        <v>1</v>
      </c>
      <c r="C44" s="22">
        <v>0.1</v>
      </c>
      <c r="D44" s="22">
        <v>0.03</v>
      </c>
      <c r="E44" s="22">
        <v>0.03</v>
      </c>
      <c r="F44" s="22">
        <v>0.04</v>
      </c>
      <c r="G44" s="22"/>
      <c r="H44" s="6"/>
    </row>
    <row r="45" spans="2:8" x14ac:dyDescent="0.3">
      <c r="B45" s="6">
        <v>2</v>
      </c>
      <c r="C45" s="22">
        <v>0.1</v>
      </c>
      <c r="D45" s="22">
        <v>0.03</v>
      </c>
      <c r="E45" s="22">
        <v>0.03</v>
      </c>
      <c r="F45" s="22">
        <v>0.04</v>
      </c>
      <c r="G45" s="22"/>
      <c r="H45" s="6"/>
    </row>
    <row r="46" spans="2:8" x14ac:dyDescent="0.3">
      <c r="B46" s="6">
        <v>3</v>
      </c>
      <c r="C46" s="22">
        <v>0.1</v>
      </c>
      <c r="D46" s="22">
        <v>0.03</v>
      </c>
      <c r="E46" s="22">
        <v>0.03</v>
      </c>
      <c r="F46" s="22">
        <v>0.04</v>
      </c>
      <c r="G46" s="22"/>
      <c r="H46" s="6"/>
    </row>
    <row r="47" spans="2:8" x14ac:dyDescent="0.3">
      <c r="B47" s="6">
        <v>4</v>
      </c>
      <c r="C47" s="22">
        <v>0.1</v>
      </c>
      <c r="D47" s="22">
        <v>0.03</v>
      </c>
      <c r="E47" s="22">
        <v>0.03</v>
      </c>
      <c r="F47" s="22">
        <v>0.04</v>
      </c>
      <c r="G47" s="22"/>
      <c r="H47" s="6"/>
    </row>
    <row r="48" spans="2:8" x14ac:dyDescent="0.3">
      <c r="B48" s="6">
        <v>5</v>
      </c>
      <c r="C48" s="22">
        <v>0.1</v>
      </c>
      <c r="D48" s="22">
        <v>0.03</v>
      </c>
      <c r="E48" s="22">
        <v>0.03</v>
      </c>
      <c r="F48" s="22">
        <v>0.04</v>
      </c>
      <c r="G48" s="22"/>
      <c r="H48" s="6"/>
    </row>
    <row r="49" spans="2:8" x14ac:dyDescent="0.3">
      <c r="B49" s="6">
        <v>6</v>
      </c>
      <c r="C49" s="22">
        <v>0.1</v>
      </c>
      <c r="D49" s="22">
        <v>0.03</v>
      </c>
      <c r="E49" s="22">
        <v>0.03</v>
      </c>
      <c r="F49" s="22">
        <v>0.04</v>
      </c>
      <c r="G49" s="22"/>
      <c r="H49" s="6"/>
    </row>
    <row r="50" spans="2:8" x14ac:dyDescent="0.3">
      <c r="B50" s="6">
        <v>7</v>
      </c>
      <c r="C50" s="22">
        <v>0.1</v>
      </c>
      <c r="D50" s="22">
        <v>0.03</v>
      </c>
      <c r="E50" s="22">
        <v>0.03</v>
      </c>
      <c r="F50" s="22">
        <v>0.04</v>
      </c>
      <c r="G50" s="22"/>
      <c r="H50" s="6"/>
    </row>
    <row r="51" spans="2:8" x14ac:dyDescent="0.3">
      <c r="B51" s="6">
        <v>8</v>
      </c>
      <c r="C51" s="22">
        <v>0.1</v>
      </c>
      <c r="D51" s="22">
        <v>0.03</v>
      </c>
      <c r="E51" s="22">
        <v>0.03</v>
      </c>
      <c r="F51" s="22">
        <v>0.04</v>
      </c>
      <c r="G51" s="22"/>
      <c r="H51" s="6"/>
    </row>
    <row r="52" spans="2:8" x14ac:dyDescent="0.3">
      <c r="B52" s="6">
        <v>9</v>
      </c>
      <c r="C52" s="22">
        <v>0.1</v>
      </c>
      <c r="D52" s="22">
        <v>0.03</v>
      </c>
      <c r="E52" s="22">
        <v>0.03</v>
      </c>
      <c r="F52" s="22">
        <v>0.04</v>
      </c>
      <c r="G52" s="22"/>
      <c r="H52" s="6"/>
    </row>
    <row r="53" spans="2:8" x14ac:dyDescent="0.3">
      <c r="B53" s="6">
        <v>10</v>
      </c>
      <c r="C53" s="22">
        <v>0.1</v>
      </c>
      <c r="D53" s="22">
        <v>0.03</v>
      </c>
      <c r="E53" s="22">
        <v>0.03</v>
      </c>
      <c r="F53" s="22">
        <v>0.04</v>
      </c>
      <c r="G53" s="22"/>
      <c r="H53" s="6"/>
    </row>
    <row r="56" spans="2:8" x14ac:dyDescent="0.3">
      <c r="B56" s="4" t="s">
        <v>122</v>
      </c>
    </row>
    <row r="57" spans="2:8" x14ac:dyDescent="0.3">
      <c r="C57" s="6"/>
      <c r="D57" s="6"/>
      <c r="E57" s="6"/>
      <c r="F57" s="6"/>
      <c r="G57" s="6"/>
    </row>
    <row r="58" spans="2:8" x14ac:dyDescent="0.3">
      <c r="B58" s="25" t="s">
        <v>114</v>
      </c>
      <c r="C58" s="33">
        <v>0.1</v>
      </c>
      <c r="D58" s="33">
        <v>0.13</v>
      </c>
      <c r="E58" s="33">
        <v>0.16</v>
      </c>
      <c r="F58" s="33">
        <v>0.2</v>
      </c>
      <c r="G58" s="33">
        <v>0.25</v>
      </c>
      <c r="H58" s="35"/>
    </row>
    <row r="59" spans="2:8" x14ac:dyDescent="0.3">
      <c r="B59" s="6">
        <v>1</v>
      </c>
      <c r="C59" s="22">
        <v>0.1</v>
      </c>
      <c r="D59" s="22">
        <v>0.03</v>
      </c>
      <c r="E59" s="22">
        <v>0.03</v>
      </c>
      <c r="F59" s="22">
        <v>0.04</v>
      </c>
      <c r="G59" s="22">
        <v>0.05</v>
      </c>
      <c r="H59" s="6"/>
    </row>
    <row r="60" spans="2:8" x14ac:dyDescent="0.3">
      <c r="B60" s="6">
        <v>2</v>
      </c>
      <c r="C60" s="22">
        <v>0.1</v>
      </c>
      <c r="D60" s="22">
        <v>0.03</v>
      </c>
      <c r="E60" s="22">
        <v>0.03</v>
      </c>
      <c r="F60" s="22">
        <v>0.04</v>
      </c>
      <c r="G60" s="22">
        <v>0.05</v>
      </c>
      <c r="H60" s="6"/>
    </row>
    <row r="61" spans="2:8" x14ac:dyDescent="0.3">
      <c r="B61" s="6">
        <v>3</v>
      </c>
      <c r="C61" s="22">
        <v>0.1</v>
      </c>
      <c r="D61" s="22">
        <v>0.03</v>
      </c>
      <c r="E61" s="22">
        <v>0.03</v>
      </c>
      <c r="F61" s="22">
        <v>0.04</v>
      </c>
      <c r="G61" s="22">
        <v>0.05</v>
      </c>
      <c r="H61" s="6"/>
    </row>
    <row r="62" spans="2:8" x14ac:dyDescent="0.3">
      <c r="B62" s="6">
        <v>4</v>
      </c>
      <c r="C62" s="22">
        <v>0.1</v>
      </c>
      <c r="D62" s="22">
        <v>0.03</v>
      </c>
      <c r="E62" s="22">
        <v>0.03</v>
      </c>
      <c r="F62" s="22">
        <v>0.04</v>
      </c>
      <c r="G62" s="22">
        <v>0.05</v>
      </c>
      <c r="H62" s="6"/>
    </row>
    <row r="63" spans="2:8" x14ac:dyDescent="0.3">
      <c r="B63" s="6">
        <v>5</v>
      </c>
      <c r="C63" s="22">
        <v>0.1</v>
      </c>
      <c r="D63" s="22">
        <v>0.03</v>
      </c>
      <c r="E63" s="22">
        <v>0.03</v>
      </c>
      <c r="F63" s="22">
        <v>0.04</v>
      </c>
      <c r="G63" s="22">
        <v>0.05</v>
      </c>
      <c r="H63" s="6"/>
    </row>
    <row r="64" spans="2:8" x14ac:dyDescent="0.3">
      <c r="B64" s="6">
        <v>6</v>
      </c>
      <c r="C64" s="22">
        <v>0.1</v>
      </c>
      <c r="D64" s="22">
        <v>0.03</v>
      </c>
      <c r="E64" s="22">
        <v>0.03</v>
      </c>
      <c r="F64" s="22">
        <v>0.04</v>
      </c>
      <c r="G64" s="22">
        <v>0.05</v>
      </c>
      <c r="H64" s="6"/>
    </row>
    <row r="65" spans="2:8" x14ac:dyDescent="0.3">
      <c r="B65" s="6">
        <v>7</v>
      </c>
      <c r="C65" s="22">
        <v>0.1</v>
      </c>
      <c r="D65" s="22">
        <v>0.03</v>
      </c>
      <c r="E65" s="22">
        <v>0.03</v>
      </c>
      <c r="F65" s="22">
        <v>0.04</v>
      </c>
      <c r="G65" s="22">
        <v>0.05</v>
      </c>
      <c r="H65" s="6"/>
    </row>
    <row r="66" spans="2:8" x14ac:dyDescent="0.3">
      <c r="B66" s="6">
        <v>8</v>
      </c>
      <c r="C66" s="22">
        <v>0.1</v>
      </c>
      <c r="D66" s="22">
        <v>0.03</v>
      </c>
      <c r="E66" s="22">
        <v>0.03</v>
      </c>
      <c r="F66" s="22">
        <v>0.04</v>
      </c>
      <c r="G66" s="22">
        <v>0.05</v>
      </c>
      <c r="H66" s="6"/>
    </row>
    <row r="67" spans="2:8" x14ac:dyDescent="0.3">
      <c r="B67" s="6">
        <v>9</v>
      </c>
      <c r="C67" s="22">
        <v>0.1</v>
      </c>
      <c r="D67" s="22">
        <v>0.03</v>
      </c>
      <c r="E67" s="22">
        <v>0.03</v>
      </c>
      <c r="F67" s="22">
        <v>0.04</v>
      </c>
      <c r="G67" s="22">
        <v>0.05</v>
      </c>
      <c r="H67" s="6"/>
    </row>
    <row r="68" spans="2:8" x14ac:dyDescent="0.3">
      <c r="B68" s="6">
        <v>10</v>
      </c>
      <c r="C68" s="22">
        <v>0.1</v>
      </c>
      <c r="D68" s="22">
        <v>0.03</v>
      </c>
      <c r="E68" s="22">
        <v>0.03</v>
      </c>
      <c r="F68" s="22">
        <v>0.04</v>
      </c>
      <c r="G68" s="22">
        <v>0.05</v>
      </c>
      <c r="H68" s="6"/>
    </row>
    <row r="71" spans="2:8" x14ac:dyDescent="0.3">
      <c r="B71" s="4" t="s">
        <v>123</v>
      </c>
    </row>
    <row r="72" spans="2:8" x14ac:dyDescent="0.3">
      <c r="C72" s="6"/>
      <c r="D72" s="6"/>
      <c r="E72" s="6"/>
      <c r="F72" s="6"/>
      <c r="G72" s="6"/>
    </row>
    <row r="73" spans="2:8" x14ac:dyDescent="0.3">
      <c r="B73" s="25" t="s">
        <v>114</v>
      </c>
      <c r="C73" s="33">
        <v>0.6</v>
      </c>
      <c r="D73" s="33">
        <v>0.8</v>
      </c>
      <c r="E73" s="33">
        <v>1</v>
      </c>
      <c r="F73" s="33">
        <v>1.3</v>
      </c>
      <c r="G73" s="33">
        <v>1.6</v>
      </c>
      <c r="H73" s="33">
        <v>1.8</v>
      </c>
    </row>
    <row r="74" spans="2:8" x14ac:dyDescent="0.3">
      <c r="B74" s="6">
        <v>1</v>
      </c>
      <c r="C74" s="22">
        <v>0.6</v>
      </c>
      <c r="D74" s="22">
        <v>0.2</v>
      </c>
      <c r="E74" s="22">
        <v>0.2</v>
      </c>
      <c r="F74" s="22">
        <v>0.3</v>
      </c>
      <c r="G74" s="22">
        <v>0.3</v>
      </c>
      <c r="H74" s="6">
        <v>0.2</v>
      </c>
    </row>
    <row r="75" spans="2:8" x14ac:dyDescent="0.3">
      <c r="B75" s="6">
        <v>2</v>
      </c>
      <c r="C75" s="22">
        <v>0.6</v>
      </c>
      <c r="D75" s="22">
        <v>0.2</v>
      </c>
      <c r="E75" s="22">
        <v>0.2</v>
      </c>
      <c r="F75" s="22">
        <v>0.3</v>
      </c>
      <c r="G75" s="22">
        <v>0.3</v>
      </c>
      <c r="H75" s="6">
        <v>0.2</v>
      </c>
    </row>
    <row r="76" spans="2:8" x14ac:dyDescent="0.3">
      <c r="B76" s="6">
        <v>3</v>
      </c>
      <c r="C76" s="22">
        <v>0.6</v>
      </c>
      <c r="D76" s="22">
        <v>0.2</v>
      </c>
      <c r="E76" s="22">
        <v>0.2</v>
      </c>
      <c r="F76" s="22">
        <v>0.3</v>
      </c>
      <c r="G76" s="22">
        <v>0.3</v>
      </c>
      <c r="H76" s="6">
        <v>0.2</v>
      </c>
    </row>
    <row r="77" spans="2:8" x14ac:dyDescent="0.3">
      <c r="B77" s="6">
        <v>4</v>
      </c>
      <c r="C77" s="22">
        <v>0.6</v>
      </c>
      <c r="D77" s="22">
        <v>0.2</v>
      </c>
      <c r="E77" s="22">
        <v>0.2</v>
      </c>
      <c r="F77" s="22">
        <v>0.3</v>
      </c>
      <c r="G77" s="22">
        <v>0.3</v>
      </c>
      <c r="H77" s="6">
        <v>0.2</v>
      </c>
    </row>
    <row r="78" spans="2:8" x14ac:dyDescent="0.3">
      <c r="B78" s="6">
        <v>5</v>
      </c>
      <c r="C78" s="22">
        <v>0.6</v>
      </c>
      <c r="D78" s="22">
        <v>0.2</v>
      </c>
      <c r="E78" s="22">
        <v>0.2</v>
      </c>
      <c r="F78" s="22">
        <v>0.3</v>
      </c>
      <c r="G78" s="22">
        <v>0.3</v>
      </c>
      <c r="H78" s="6">
        <v>0.2</v>
      </c>
    </row>
    <row r="79" spans="2:8" x14ac:dyDescent="0.3">
      <c r="B79" s="6">
        <v>6</v>
      </c>
      <c r="C79" s="22">
        <v>0.6</v>
      </c>
      <c r="D79" s="22">
        <v>0.2</v>
      </c>
      <c r="E79" s="22">
        <v>0.2</v>
      </c>
      <c r="F79" s="22">
        <v>0.3</v>
      </c>
      <c r="G79" s="22">
        <v>0.3</v>
      </c>
      <c r="H79" s="6">
        <v>0.2</v>
      </c>
    </row>
    <row r="80" spans="2:8" x14ac:dyDescent="0.3">
      <c r="B80" s="6">
        <v>7</v>
      </c>
      <c r="C80" s="22">
        <v>0.6</v>
      </c>
      <c r="D80" s="22">
        <v>0.2</v>
      </c>
      <c r="E80" s="22">
        <v>0.2</v>
      </c>
      <c r="F80" s="22">
        <v>0.3</v>
      </c>
      <c r="G80" s="22">
        <v>0.3</v>
      </c>
      <c r="H80" s="6">
        <v>0.2</v>
      </c>
    </row>
    <row r="81" spans="2:12" x14ac:dyDescent="0.3">
      <c r="B81" s="6">
        <v>8</v>
      </c>
      <c r="C81" s="22">
        <v>0.6</v>
      </c>
      <c r="D81" s="22">
        <v>0.2</v>
      </c>
      <c r="E81" s="22">
        <v>0.2</v>
      </c>
      <c r="F81" s="22">
        <v>0.3</v>
      </c>
      <c r="G81" s="22">
        <v>0.3</v>
      </c>
      <c r="H81" s="6">
        <v>0.2</v>
      </c>
    </row>
    <row r="82" spans="2:12" x14ac:dyDescent="0.3">
      <c r="B82" s="6">
        <v>9</v>
      </c>
      <c r="C82" s="22">
        <v>0.6</v>
      </c>
      <c r="D82" s="22">
        <v>0.2</v>
      </c>
      <c r="E82" s="22">
        <v>0.2</v>
      </c>
      <c r="F82" s="22">
        <v>0.3</v>
      </c>
      <c r="G82" s="22">
        <v>0.3</v>
      </c>
      <c r="H82" s="6">
        <v>0.2</v>
      </c>
    </row>
    <row r="83" spans="2:12" x14ac:dyDescent="0.3">
      <c r="B83" s="6">
        <v>10</v>
      </c>
      <c r="C83" s="22">
        <v>0.6</v>
      </c>
      <c r="D83" s="22">
        <v>0.2</v>
      </c>
      <c r="E83" s="22">
        <v>0.2</v>
      </c>
      <c r="F83" s="22">
        <v>0.3</v>
      </c>
      <c r="G83" s="22">
        <v>0.3</v>
      </c>
      <c r="H83" s="6">
        <v>0.2</v>
      </c>
    </row>
    <row r="86" spans="2:12" x14ac:dyDescent="0.3">
      <c r="B86" s="4" t="s">
        <v>124</v>
      </c>
    </row>
    <row r="88" spans="2:12" x14ac:dyDescent="0.3">
      <c r="B88" s="25" t="s">
        <v>114</v>
      </c>
      <c r="C88" s="29" t="s">
        <v>82</v>
      </c>
      <c r="D88" s="29" t="s">
        <v>84</v>
      </c>
      <c r="E88" s="29" t="s">
        <v>85</v>
      </c>
      <c r="F88" s="29" t="s">
        <v>86</v>
      </c>
      <c r="G88" s="29" t="s">
        <v>88</v>
      </c>
      <c r="H88" s="29" t="s">
        <v>89</v>
      </c>
      <c r="I88" s="29" t="s">
        <v>87</v>
      </c>
      <c r="J88" s="29"/>
      <c r="K88" s="29"/>
      <c r="L88" s="29"/>
    </row>
    <row r="89" spans="2:12" x14ac:dyDescent="0.3">
      <c r="B89" s="6">
        <v>1</v>
      </c>
      <c r="C89" s="4">
        <v>1</v>
      </c>
      <c r="D89" s="4">
        <v>1</v>
      </c>
      <c r="E89" s="4">
        <v>1</v>
      </c>
      <c r="F89" s="4">
        <v>1</v>
      </c>
      <c r="G89" s="4">
        <v>1</v>
      </c>
      <c r="H89" s="4">
        <v>1</v>
      </c>
      <c r="I89" s="4">
        <v>1</v>
      </c>
    </row>
    <row r="90" spans="2:12" x14ac:dyDescent="0.3">
      <c r="B90" s="6">
        <v>2</v>
      </c>
      <c r="C90" s="4">
        <v>1</v>
      </c>
      <c r="D90" s="4">
        <v>1</v>
      </c>
      <c r="E90" s="4">
        <v>1</v>
      </c>
      <c r="F90" s="4">
        <v>1</v>
      </c>
      <c r="G90" s="4">
        <v>1</v>
      </c>
      <c r="H90" s="4">
        <v>1</v>
      </c>
      <c r="I90" s="4">
        <v>1</v>
      </c>
    </row>
    <row r="91" spans="2:12" x14ac:dyDescent="0.3">
      <c r="B91" s="6">
        <v>3</v>
      </c>
      <c r="C91" s="4">
        <v>1</v>
      </c>
      <c r="D91" s="4">
        <v>1</v>
      </c>
      <c r="E91" s="4">
        <v>1</v>
      </c>
      <c r="F91" s="4">
        <v>1</v>
      </c>
      <c r="G91" s="4">
        <v>1</v>
      </c>
      <c r="H91" s="4">
        <v>1</v>
      </c>
      <c r="I91" s="4">
        <v>1</v>
      </c>
    </row>
    <row r="92" spans="2:12" x14ac:dyDescent="0.3">
      <c r="B92" s="6">
        <v>4</v>
      </c>
      <c r="C92" s="4">
        <v>1</v>
      </c>
      <c r="D92" s="4">
        <v>1</v>
      </c>
      <c r="E92" s="4">
        <v>1</v>
      </c>
      <c r="F92" s="4">
        <v>1</v>
      </c>
      <c r="G92" s="4">
        <v>1</v>
      </c>
      <c r="H92" s="4">
        <v>1</v>
      </c>
      <c r="I92" s="4">
        <v>1</v>
      </c>
    </row>
    <row r="93" spans="2:12" x14ac:dyDescent="0.3">
      <c r="B93" s="6">
        <v>5</v>
      </c>
      <c r="C93" s="4">
        <v>1</v>
      </c>
      <c r="D93" s="4">
        <v>1</v>
      </c>
      <c r="E93" s="4">
        <v>1</v>
      </c>
      <c r="F93" s="4">
        <v>1</v>
      </c>
      <c r="G93" s="4">
        <v>1</v>
      </c>
      <c r="H93" s="4">
        <v>1</v>
      </c>
      <c r="I93" s="4">
        <v>1</v>
      </c>
    </row>
    <row r="94" spans="2:12" x14ac:dyDescent="0.3">
      <c r="B94" s="6">
        <v>6</v>
      </c>
      <c r="C94" s="4">
        <v>1</v>
      </c>
      <c r="D94" s="4">
        <v>1</v>
      </c>
      <c r="E94" s="4">
        <v>1</v>
      </c>
      <c r="F94" s="4">
        <v>1</v>
      </c>
      <c r="G94" s="4">
        <v>1</v>
      </c>
      <c r="H94" s="4">
        <v>1</v>
      </c>
      <c r="I94" s="4">
        <v>1</v>
      </c>
    </row>
    <row r="95" spans="2:12" x14ac:dyDescent="0.3">
      <c r="B95" s="6">
        <v>7</v>
      </c>
      <c r="C95" s="4">
        <v>1</v>
      </c>
      <c r="D95" s="4">
        <v>1</v>
      </c>
      <c r="E95" s="4">
        <v>1</v>
      </c>
      <c r="F95" s="4">
        <v>1</v>
      </c>
      <c r="G95" s="4">
        <v>1</v>
      </c>
      <c r="H95" s="4">
        <v>1</v>
      </c>
      <c r="I95" s="4">
        <v>1</v>
      </c>
    </row>
    <row r="96" spans="2:12" x14ac:dyDescent="0.3">
      <c r="B96" s="6">
        <v>8</v>
      </c>
      <c r="C96" s="4">
        <v>1</v>
      </c>
      <c r="D96" s="4">
        <v>1</v>
      </c>
      <c r="E96" s="4">
        <v>1</v>
      </c>
      <c r="F96" s="4">
        <v>1</v>
      </c>
      <c r="G96" s="4">
        <v>1</v>
      </c>
      <c r="H96" s="4">
        <v>1</v>
      </c>
      <c r="I96" s="4">
        <v>1</v>
      </c>
    </row>
    <row r="97" spans="2:9" x14ac:dyDescent="0.3">
      <c r="B97" s="6">
        <v>9</v>
      </c>
      <c r="C97" s="4">
        <v>1</v>
      </c>
      <c r="D97" s="4">
        <v>1</v>
      </c>
      <c r="E97" s="4">
        <v>1</v>
      </c>
      <c r="F97" s="4">
        <v>1</v>
      </c>
      <c r="G97" s="4">
        <v>1</v>
      </c>
      <c r="H97" s="4">
        <v>1</v>
      </c>
      <c r="I97" s="4">
        <v>1</v>
      </c>
    </row>
    <row r="98" spans="2:9" x14ac:dyDescent="0.3">
      <c r="B98" s="6">
        <v>10</v>
      </c>
      <c r="C98" s="4">
        <v>1</v>
      </c>
      <c r="D98" s="4">
        <v>1</v>
      </c>
      <c r="E98" s="4">
        <v>1</v>
      </c>
      <c r="F98" s="4">
        <v>1</v>
      </c>
      <c r="G98" s="4">
        <v>1</v>
      </c>
      <c r="H98" s="4">
        <v>1</v>
      </c>
      <c r="I98" s="4">
        <v>1</v>
      </c>
    </row>
  </sheetData>
  <pageMargins left="0.7" right="0.7" top="0.75" bottom="0.75" header="0.3" footer="0.3"/>
  <pageSetup paperSize="9" orientation="portrait" r:id="rId1"/>
  <headerFooter>
    <oddHeader>&amp;R&amp;"Calibri"&amp;10&amp;KFF0000Information Classification: CONFIDENTIAL&amp;1#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6822-4C0A-4F4A-B4D3-2AE418A9C60B}">
  <sheetPr>
    <tabColor rgb="FFFFFF99"/>
    <pageSetUpPr fitToPage="1"/>
  </sheetPr>
  <dimension ref="A1:CY161"/>
  <sheetViews>
    <sheetView topLeftCell="B4" zoomScaleNormal="100" zoomScaleSheetLayoutView="50" workbookViewId="0">
      <selection activeCell="AO40" sqref="AO40"/>
    </sheetView>
  </sheetViews>
  <sheetFormatPr defaultColWidth="10.75" defaultRowHeight="14" x14ac:dyDescent="0.3"/>
  <cols>
    <col min="1" max="1" width="1.75" style="1" customWidth="1"/>
    <col min="2" max="6" width="10.75" style="4" customWidth="1"/>
    <col min="7" max="9" width="12.75" style="4" customWidth="1"/>
    <col min="10" max="10" width="12.25" style="4" customWidth="1"/>
    <col min="11" max="11" width="12.08203125" style="4" customWidth="1"/>
    <col min="12" max="12" width="3.08203125" style="4" customWidth="1"/>
    <col min="13" max="17" width="10.75" style="4"/>
    <col min="18" max="18" width="18" style="4" customWidth="1"/>
    <col min="19" max="19" width="10.58203125" style="4" customWidth="1"/>
    <col min="20" max="20" width="3.08203125" style="4" customWidth="1"/>
    <col min="21" max="21" width="17.08203125" style="4" customWidth="1"/>
    <col min="22" max="22" width="17.08203125" style="4" hidden="1" customWidth="1"/>
    <col min="23" max="24" width="17.08203125" style="1" customWidth="1"/>
    <col min="25" max="30" width="16.83203125" style="1" hidden="1" customWidth="1"/>
    <col min="31" max="31" width="3.08203125" style="1" customWidth="1"/>
    <col min="32" max="32" width="13.08203125" style="1" customWidth="1"/>
    <col min="33" max="33" width="2.75" style="4" customWidth="1"/>
    <col min="34" max="103" width="10.75" style="4"/>
    <col min="104" max="16384" width="10.75" style="1"/>
  </cols>
  <sheetData>
    <row r="1" spans="2:103" ht="9.65" customHeight="1" x14ac:dyDescent="0.3">
      <c r="B1" s="1"/>
      <c r="C1" s="1"/>
      <c r="D1" s="1"/>
      <c r="E1" s="1"/>
      <c r="F1" s="1"/>
      <c r="G1" s="1"/>
      <c r="H1" s="1"/>
      <c r="I1" s="1"/>
      <c r="J1" s="1"/>
      <c r="K1" s="1"/>
      <c r="L1" s="1"/>
      <c r="M1" s="1"/>
      <c r="N1" s="1"/>
      <c r="O1" s="1"/>
      <c r="P1" s="1"/>
      <c r="Q1" s="1"/>
      <c r="R1" s="1"/>
      <c r="S1" s="1"/>
      <c r="T1" s="1"/>
      <c r="U1" s="1"/>
      <c r="V1" s="84"/>
      <c r="AG1" s="1"/>
    </row>
    <row r="2" spans="2:103" ht="18.649999999999999" customHeight="1" x14ac:dyDescent="0.3">
      <c r="B2" s="169" t="s">
        <v>125</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85"/>
    </row>
    <row r="3" spans="2:103" ht="9" customHeight="1" x14ac:dyDescent="0.3">
      <c r="B3" s="86"/>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2:103" ht="14.15" customHeight="1" x14ac:dyDescent="0.3">
      <c r="F4" s="1"/>
      <c r="G4" s="1"/>
      <c r="H4" s="142" t="s">
        <v>126</v>
      </c>
      <c r="I4" s="142" t="s">
        <v>127</v>
      </c>
      <c r="J4" s="142" t="s">
        <v>128</v>
      </c>
      <c r="K4" s="1"/>
      <c r="L4" s="1"/>
      <c r="M4" s="1"/>
      <c r="N4" s="1"/>
      <c r="O4" s="1"/>
      <c r="P4" s="85"/>
      <c r="Q4" s="85"/>
      <c r="R4" s="85"/>
      <c r="S4" s="85"/>
      <c r="T4" s="85"/>
      <c r="U4" s="85"/>
      <c r="V4" s="85"/>
      <c r="W4" s="85"/>
      <c r="X4" s="85"/>
      <c r="Y4" s="85"/>
      <c r="Z4" s="85"/>
      <c r="AA4" s="85"/>
      <c r="AB4" s="85"/>
      <c r="AC4" s="85"/>
      <c r="AD4" s="85"/>
      <c r="AE4" s="85"/>
      <c r="AG4" s="1"/>
    </row>
    <row r="5" spans="2:103" ht="14.15" customHeight="1" x14ac:dyDescent="0.3">
      <c r="F5" s="1"/>
      <c r="G5" s="152" t="s">
        <v>211</v>
      </c>
      <c r="H5" s="144" t="s">
        <v>129</v>
      </c>
      <c r="I5" s="144" t="s">
        <v>130</v>
      </c>
      <c r="J5" s="153" t="s">
        <v>131</v>
      </c>
      <c r="K5" s="1"/>
      <c r="L5" s="1"/>
      <c r="M5" s="185" t="s">
        <v>221</v>
      </c>
      <c r="N5" s="186"/>
      <c r="O5" s="186"/>
      <c r="P5" s="186"/>
      <c r="Q5" s="186"/>
      <c r="R5" s="187"/>
      <c r="S5" s="85"/>
      <c r="T5" s="85"/>
      <c r="U5" s="85"/>
      <c r="V5" s="85"/>
      <c r="W5" s="85"/>
      <c r="X5" s="85"/>
      <c r="Y5" s="85"/>
      <c r="Z5" s="85"/>
      <c r="AA5" s="85"/>
      <c r="AB5" s="85"/>
      <c r="AC5" s="85"/>
      <c r="AD5" s="85"/>
      <c r="AE5" s="85"/>
      <c r="AG5" s="1"/>
    </row>
    <row r="6" spans="2:103" ht="14.15" customHeight="1" x14ac:dyDescent="0.3">
      <c r="F6" s="1"/>
      <c r="G6" s="1"/>
      <c r="H6" s="154" t="s">
        <v>11</v>
      </c>
      <c r="I6" s="154" t="s">
        <v>11</v>
      </c>
      <c r="J6" s="1"/>
      <c r="K6" s="1"/>
      <c r="L6" s="1"/>
      <c r="M6" s="185" t="s">
        <v>222</v>
      </c>
      <c r="N6" s="186"/>
      <c r="O6" s="188"/>
      <c r="P6" s="187"/>
      <c r="Q6" s="187"/>
      <c r="R6" s="187"/>
      <c r="S6" s="85"/>
      <c r="T6" s="85"/>
      <c r="U6" s="85"/>
      <c r="V6" s="85"/>
      <c r="W6" s="85"/>
      <c r="X6" s="85"/>
      <c r="Y6" s="85"/>
      <c r="Z6" s="85"/>
      <c r="AA6" s="85"/>
      <c r="AB6" s="85"/>
      <c r="AC6" s="85"/>
      <c r="AD6" s="85"/>
      <c r="AE6" s="85"/>
      <c r="AF6" s="159" t="s">
        <v>132</v>
      </c>
      <c r="AG6" s="1"/>
    </row>
    <row r="7" spans="2:103" ht="14.15" customHeight="1" x14ac:dyDescent="0.3">
      <c r="F7" s="1"/>
      <c r="G7" s="151" t="s">
        <v>133</v>
      </c>
      <c r="H7" s="160">
        <f>SUM(PHP_Input_Tbl[Total Area
(TFA m2)])</f>
        <v>0</v>
      </c>
      <c r="I7" s="1"/>
      <c r="J7" s="1"/>
      <c r="K7" s="1"/>
      <c r="L7" s="1"/>
      <c r="M7" s="189" t="s">
        <v>220</v>
      </c>
      <c r="N7" s="186"/>
      <c r="O7" s="188"/>
      <c r="P7" s="186"/>
      <c r="Q7" s="186"/>
      <c r="R7" s="186"/>
      <c r="S7" s="1"/>
      <c r="T7" s="1"/>
      <c r="U7" s="1"/>
      <c r="V7" s="1"/>
      <c r="AF7" s="161" t="s">
        <v>134</v>
      </c>
      <c r="AG7" s="1"/>
    </row>
    <row r="8" spans="2:103" ht="14.5" thickBot="1" x14ac:dyDescent="0.35">
      <c r="B8" s="1"/>
      <c r="C8" s="1"/>
      <c r="D8" s="1"/>
      <c r="E8" s="1"/>
      <c r="F8" s="1"/>
      <c r="G8" s="1"/>
      <c r="H8" s="1"/>
      <c r="I8" s="1"/>
      <c r="J8" s="1"/>
      <c r="K8" s="1"/>
      <c r="L8" s="1"/>
      <c r="M8" s="1"/>
      <c r="N8" s="1"/>
      <c r="O8" s="1"/>
      <c r="P8" s="1"/>
      <c r="Q8" s="1"/>
      <c r="R8" s="1"/>
      <c r="S8" s="1"/>
      <c r="T8" s="1"/>
      <c r="U8" s="1"/>
      <c r="V8" s="84"/>
      <c r="AG8" s="1"/>
    </row>
    <row r="9" spans="2:103" ht="20.5" customHeight="1" thickBot="1" x14ac:dyDescent="0.35">
      <c r="B9" s="206" t="s">
        <v>219</v>
      </c>
      <c r="C9" s="206"/>
      <c r="D9" s="206"/>
      <c r="E9" s="206"/>
      <c r="F9" s="206"/>
      <c r="G9" s="206"/>
      <c r="H9" s="206"/>
      <c r="I9" s="206"/>
      <c r="J9" s="206"/>
      <c r="K9" s="206"/>
      <c r="L9" s="206"/>
      <c r="M9" s="206"/>
      <c r="N9" s="206"/>
      <c r="T9" s="1"/>
      <c r="U9" s="70" t="s">
        <v>212</v>
      </c>
      <c r="V9" s="111"/>
      <c r="W9" s="111"/>
      <c r="X9" s="111"/>
      <c r="Y9" s="111"/>
      <c r="Z9" s="111"/>
      <c r="AA9" s="111"/>
      <c r="AB9" s="111"/>
      <c r="AC9" s="111"/>
      <c r="AD9" s="111"/>
      <c r="AF9" s="155">
        <f>SUM(PHP_Input_Tbl[Annual Renewable Energy Deficit  (kWh/year)])</f>
        <v>0</v>
      </c>
      <c r="AG9" s="1"/>
    </row>
    <row r="10" spans="2:103" ht="9" customHeight="1" x14ac:dyDescent="0.3">
      <c r="B10" s="1"/>
      <c r="C10" s="1"/>
      <c r="D10" s="1"/>
      <c r="E10" s="1"/>
      <c r="F10" s="1"/>
      <c r="G10" s="1"/>
      <c r="H10" s="1"/>
      <c r="I10" s="1"/>
      <c r="J10" s="1"/>
      <c r="K10" s="87"/>
      <c r="L10" s="1"/>
      <c r="M10" s="1"/>
      <c r="N10" s="1"/>
      <c r="O10" s="1"/>
      <c r="P10" s="1"/>
      <c r="Q10" s="1"/>
      <c r="R10" s="1"/>
      <c r="S10" s="1"/>
      <c r="T10" s="1"/>
      <c r="U10" s="1"/>
      <c r="V10" s="84"/>
      <c r="AG10" s="1"/>
    </row>
    <row r="11" spans="2:103" s="34" customFormat="1" ht="59.25" customHeight="1" x14ac:dyDescent="0.3">
      <c r="B11" s="207" t="s">
        <v>135</v>
      </c>
      <c r="C11" s="207"/>
      <c r="D11" s="207"/>
      <c r="E11" s="207"/>
      <c r="F11" s="208"/>
      <c r="G11" s="96" t="s">
        <v>136</v>
      </c>
      <c r="H11" s="97"/>
      <c r="I11" s="97"/>
      <c r="J11" s="98"/>
      <c r="K11" s="99"/>
      <c r="M11" s="76" t="s">
        <v>137</v>
      </c>
      <c r="N11" s="88"/>
      <c r="O11" s="88"/>
      <c r="P11" s="88"/>
      <c r="Q11" s="88"/>
      <c r="R11" s="88"/>
      <c r="S11" s="89"/>
      <c r="T11" s="90"/>
      <c r="U11" s="77" t="s">
        <v>138</v>
      </c>
      <c r="V11" s="91"/>
      <c r="W11" s="78" t="s">
        <v>139</v>
      </c>
      <c r="X11" s="78" t="s">
        <v>140</v>
      </c>
      <c r="Y11" s="115"/>
      <c r="Z11" s="115"/>
      <c r="AA11" s="115"/>
      <c r="AB11" s="115"/>
      <c r="AC11" s="115"/>
      <c r="AD11" s="115"/>
      <c r="AE11" s="92"/>
      <c r="AF11" s="78" t="s">
        <v>141</v>
      </c>
      <c r="AG11" s="90"/>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row>
    <row r="12" spans="2:103" ht="73.150000000000006" customHeight="1" x14ac:dyDescent="0.3">
      <c r="B12" s="68" t="s">
        <v>142</v>
      </c>
      <c r="C12" s="68" t="s">
        <v>143</v>
      </c>
      <c r="D12" s="68" t="s">
        <v>144</v>
      </c>
      <c r="E12" s="68" t="s">
        <v>145</v>
      </c>
      <c r="F12" s="68" t="s">
        <v>146</v>
      </c>
      <c r="G12" s="68" t="s">
        <v>147</v>
      </c>
      <c r="H12" s="68" t="s">
        <v>148</v>
      </c>
      <c r="I12" s="68" t="s">
        <v>149</v>
      </c>
      <c r="J12" s="68" t="s">
        <v>150</v>
      </c>
      <c r="K12" s="68" t="s">
        <v>151</v>
      </c>
      <c r="L12" s="93" t="s">
        <v>152</v>
      </c>
      <c r="M12" s="69" t="s">
        <v>153</v>
      </c>
      <c r="N12" s="66" t="s">
        <v>154</v>
      </c>
      <c r="O12" s="66" t="s">
        <v>155</v>
      </c>
      <c r="P12" s="66" t="s">
        <v>156</v>
      </c>
      <c r="Q12" s="66" t="s">
        <v>157</v>
      </c>
      <c r="R12" s="67" t="s">
        <v>158</v>
      </c>
      <c r="S12" s="68" t="s">
        <v>159</v>
      </c>
      <c r="T12" s="93" t="s">
        <v>160</v>
      </c>
      <c r="U12" s="69" t="s">
        <v>161</v>
      </c>
      <c r="V12" s="66" t="s">
        <v>162</v>
      </c>
      <c r="W12" s="68" t="s">
        <v>163</v>
      </c>
      <c r="X12" s="68" t="s">
        <v>164</v>
      </c>
      <c r="Y12" s="67" t="s">
        <v>165</v>
      </c>
      <c r="Z12" s="67" t="s">
        <v>166</v>
      </c>
      <c r="AA12" s="67" t="s">
        <v>167</v>
      </c>
      <c r="AB12" s="116" t="s">
        <v>168</v>
      </c>
      <c r="AC12" s="116" t="s">
        <v>169</v>
      </c>
      <c r="AD12" s="116" t="s">
        <v>170</v>
      </c>
      <c r="AE12" s="94" t="s">
        <v>171</v>
      </c>
      <c r="AF12" s="75" t="s">
        <v>172</v>
      </c>
      <c r="AG12" s="95"/>
      <c r="CX12" s="1"/>
      <c r="CY12" s="1"/>
    </row>
    <row r="13" spans="2:103" x14ac:dyDescent="0.3">
      <c r="B13" s="100"/>
      <c r="C13" s="101"/>
      <c r="D13" s="101"/>
      <c r="E13" s="102"/>
      <c r="F13" s="158" t="str">
        <f>IF(PHP_Input_Tbl[[#This Row],[Unit floor area
(TFA m2)]]&lt;&gt;"",PHP_Input_Tbl[[#This Row],[Unit floor area
(TFA m2)]]*PHP_Input_Tbl[[#This Row],[Number of identical units]],"")</f>
        <v/>
      </c>
      <c r="G13" s="103"/>
      <c r="H13" s="103"/>
      <c r="I13" s="103"/>
      <c r="J13" s="157" t="str">
        <f>IFERROR((PHP_Input_Tbl[[#This Row],[Total Area
(TFA m2)]]*PHP_Input_Tbl[[#This Row],[2) Primary Energy (PE) Demand*
(kWh/m2/year - TFA)]])-(PHP_Input_Tbl[[#This Row],[Total Area
(TFA m2)]]*PHP_Input_Tbl[[#This Row],[3) Renewable Energy Generation
(kWh/m2/year - TFA)]]),"")</f>
        <v/>
      </c>
      <c r="K13" s="54" t="str">
        <f>IF(PHP_Input_Tbl[[#This Row],[Unit identifier 
(e.g. plot number)]]&gt;0,COUNTBLANK(PHP_Input_Tbl[[#This Row],[Unit identifier 
(e.g. plot number)]:[3) Renewable Energy Generation
(kWh/m2/year - TFA)]])=0,"")</f>
        <v/>
      </c>
      <c r="L13" s="37"/>
      <c r="M13" s="71"/>
      <c r="N13" s="72"/>
      <c r="O13" s="72"/>
      <c r="P13" s="72"/>
      <c r="Q13" s="72"/>
      <c r="R13" s="73"/>
      <c r="S13" s="156" t="str">
        <f>IF(PHP_Input_Tbl[[#This Row],[Unit identifier 
(e.g. plot number)]]&gt;0,COUNTBLANK(PHP_Input_Tbl[[#This Row],[Air permeability
(m3/m2.hr at 50Pa - q50)]:[Ventilation System Type]])=0,"")</f>
        <v/>
      </c>
      <c r="T13" s="36"/>
      <c r="U13" s="79" t="str">
        <f>IF(K13=TRUE,G13,"")</f>
        <v/>
      </c>
      <c r="V13" s="80" t="str" cm="1">
        <f t="array" ref="V13">IF(U13&lt;&gt;"",INDEX('X-DATA'!$J$13:$J$32,SUMPRODUCT(--(U13&gt;='X-DATA'!$H$13:$H$32),--(U13&lt;'X-DATA'!$I$13:$I$32),'X-DATA'!$G$13:$G$32),1),"")</f>
        <v/>
      </c>
      <c r="W13" s="80" t="str">
        <f>IF(K13=TRUE,H13,"")</f>
        <v/>
      </c>
      <c r="X13" s="80" t="str">
        <f>IF(K13=TRUE,I13,"")</f>
        <v/>
      </c>
      <c r="Y13" s="118" t="str">
        <f>IFERROR(PHP_Input_Tbl[[#This Row],[Total Area
(TFA m2)]]*PHP_Input_Tbl[[#This Row],[Predicted. Space Heating Demand
(kWh/m2/year)]],"")</f>
        <v/>
      </c>
      <c r="Z13" s="118" t="str">
        <f>IFERROR(PHP_Input_Tbl[[#This Row],[Predicted Total Energy Use
(kWh/m2/year)]]*PHP_Input_Tbl[[#This Row],[Total Area
(TFA m2)]],"")</f>
        <v/>
      </c>
      <c r="AA13" s="118" t="str">
        <f>IFERROR(PHP_Input_Tbl[[#This Row],[Predicted Renewable Generation
(kWh/m2/year)]]*PHP_Input_Tbl[[#This Row],[Total Area
(TFA m2)]],"")</f>
        <v/>
      </c>
      <c r="AB13" s="117" t="b">
        <f>AND(PHP_Input_Tbl[[#This Row],[Predicted. Space Heating Demand
(kWh/m2/year)]]&lt;=30,PHP_Input_Tbl[[#This Row],[Building elements input validation check]]=TRUE)</f>
        <v>0</v>
      </c>
      <c r="AC13" s="117" t="b">
        <f>AND(PHP_Input_Tbl[[#This Row],[Predicted Total Energy Use
(kWh/m2/year)]]&lt;=40,PHP_Input_Tbl[[#This Row],[Building elements input validation check]]=TRUE)</f>
        <v>0</v>
      </c>
      <c r="AD13" s="117" t="b">
        <f>AND(PHP_Input_Tbl[[#This Row],[Predicted Renewable Generation
(kWh/m2/year)]]&gt;=PHP_Input_Tbl[[#This Row],[Predicted Total Energy Use
(kWh/m2/year)]],PHP_Input_Tbl[[#This Row],[Building elements input validation check]]=TRUE)</f>
        <v>0</v>
      </c>
      <c r="AF13" s="81" t="str">
        <f t="shared" ref="AF13:AF21" si="0">IFERROR((W13-X13)*F13,"")</f>
        <v/>
      </c>
      <c r="AG13" s="36"/>
      <c r="CX13" s="1"/>
      <c r="CY13" s="1"/>
    </row>
    <row r="14" spans="2:103" x14ac:dyDescent="0.3">
      <c r="B14" s="100"/>
      <c r="C14" s="101"/>
      <c r="D14" s="101"/>
      <c r="E14" s="102"/>
      <c r="F14" s="158" t="str">
        <f>IF(PHP_Input_Tbl[[#This Row],[Unit floor area
(TFA m2)]]&lt;&gt;"",PHP_Input_Tbl[[#This Row],[Unit floor area
(TFA m2)]]*PHP_Input_Tbl[[#This Row],[Number of identical units]],"")</f>
        <v/>
      </c>
      <c r="G14" s="103"/>
      <c r="H14" s="103"/>
      <c r="I14" s="103"/>
      <c r="J14" s="157" t="str">
        <f>IFERROR((PHP_Input_Tbl[[#This Row],[Total Area
(TFA m2)]]*PHP_Input_Tbl[[#This Row],[2) Primary Energy (PE) Demand*
(kWh/m2/year - TFA)]])-(PHP_Input_Tbl[[#This Row],[Total Area
(TFA m2)]]*PHP_Input_Tbl[[#This Row],[3) Renewable Energy Generation
(kWh/m2/year - TFA)]]),"")</f>
        <v/>
      </c>
      <c r="K14" s="54" t="str">
        <f>IF(PHP_Input_Tbl[[#This Row],[Unit identifier 
(e.g. plot number)]]&gt;0,COUNTBLANK(PHP_Input_Tbl[[#This Row],[Unit identifier 
(e.g. plot number)]:[3) Renewable Energy Generation
(kWh/m2/year - TFA)]])=0,"")</f>
        <v/>
      </c>
      <c r="L14" s="15"/>
      <c r="M14" s="71"/>
      <c r="N14" s="72"/>
      <c r="O14" s="72"/>
      <c r="P14" s="72"/>
      <c r="Q14" s="72"/>
      <c r="R14" s="73"/>
      <c r="S14" s="156" t="str">
        <f>IF(PHP_Input_Tbl[[#This Row],[Unit identifier 
(e.g. plot number)]]&gt;0,COUNTBLANK(PHP_Input_Tbl[[#This Row],[Air permeability
(m3/m2.hr at 50Pa - q50)]:[Ventilation System Type]])=0,"")</f>
        <v/>
      </c>
      <c r="T14" s="36"/>
      <c r="U14" s="79" t="str">
        <f t="shared" ref="U14:U21" si="1">IF(K14=TRUE,G14,"")</f>
        <v/>
      </c>
      <c r="V14" s="80" t="str" cm="1">
        <f t="array" ref="V14">IF(U14&lt;&gt;"",INDEX('X-DATA'!$J$13:$J$32,SUMPRODUCT(--(U14&gt;='X-DATA'!$H$13:$H$32),--(U14&lt;'X-DATA'!$I$13:$I$32),'X-DATA'!$G$13:$G$32),1),"")</f>
        <v/>
      </c>
      <c r="W14" s="80" t="str">
        <f t="shared" ref="W14:W21" si="2">IF(K14=TRUE,H14,"")</f>
        <v/>
      </c>
      <c r="X14" s="80" t="str">
        <f t="shared" ref="X14:X21" si="3">IF(K14=TRUE,I14,"")</f>
        <v/>
      </c>
      <c r="Y14" s="118" t="str">
        <f>IFERROR(PHP_Input_Tbl[[#This Row],[Total Area
(TFA m2)]]*PHP_Input_Tbl[[#This Row],[Predicted. Space Heating Demand
(kWh/m2/year)]],"")</f>
        <v/>
      </c>
      <c r="Z14" s="118" t="str">
        <f>IFERROR(PHP_Input_Tbl[[#This Row],[Predicted Total Energy Use
(kWh/m2/year)]]*PHP_Input_Tbl[[#This Row],[Total Area
(TFA m2)]],"")</f>
        <v/>
      </c>
      <c r="AA14" s="118" t="str">
        <f>IFERROR(PHP_Input_Tbl[[#This Row],[Predicted Renewable Generation
(kWh/m2/year)]]*PHP_Input_Tbl[[#This Row],[Total Area
(TFA m2)]],"")</f>
        <v/>
      </c>
      <c r="AB14" s="117" t="b">
        <f>AND(PHP_Input_Tbl[[#This Row],[Predicted. Space Heating Demand
(kWh/m2/year)]]&lt;=30,PHP_Input_Tbl[[#This Row],[Building elements input validation check]]=TRUE)</f>
        <v>0</v>
      </c>
      <c r="AC14" s="117" t="b">
        <f>AND(PHP_Input_Tbl[[#This Row],[Predicted Total Energy Use
(kWh/m2/year)]]&lt;=40,PHP_Input_Tbl[[#This Row],[Building elements input validation check]]=TRUE)</f>
        <v>0</v>
      </c>
      <c r="AD14" s="117" t="b">
        <f>AND(PHP_Input_Tbl[[#This Row],[Predicted Renewable Generation
(kWh/m2/year)]]&gt;=PHP_Input_Tbl[[#This Row],[Predicted Total Energy Use
(kWh/m2/year)]],PHP_Input_Tbl[[#This Row],[Building elements input validation check]]=TRUE)</f>
        <v>0</v>
      </c>
      <c r="AF14" s="81" t="str">
        <f t="shared" si="0"/>
        <v/>
      </c>
      <c r="AG14" s="36"/>
      <c r="CX14" s="1"/>
      <c r="CY14" s="1"/>
    </row>
    <row r="15" spans="2:103" x14ac:dyDescent="0.3">
      <c r="B15" s="100"/>
      <c r="C15" s="101"/>
      <c r="D15" s="101"/>
      <c r="E15" s="102"/>
      <c r="F15" s="158" t="str">
        <f>IF(PHP_Input_Tbl[[#This Row],[Unit floor area
(TFA m2)]]&lt;&gt;"",PHP_Input_Tbl[[#This Row],[Unit floor area
(TFA m2)]]*PHP_Input_Tbl[[#This Row],[Number of identical units]],"")</f>
        <v/>
      </c>
      <c r="G15" s="103"/>
      <c r="H15" s="103"/>
      <c r="I15" s="103"/>
      <c r="J15" s="157" t="str">
        <f>IFERROR((PHP_Input_Tbl[[#This Row],[Total Area
(TFA m2)]]*PHP_Input_Tbl[[#This Row],[2) Primary Energy (PE) Demand*
(kWh/m2/year - TFA)]])-(PHP_Input_Tbl[[#This Row],[Total Area
(TFA m2)]]*PHP_Input_Tbl[[#This Row],[3) Renewable Energy Generation
(kWh/m2/year - TFA)]]),"")</f>
        <v/>
      </c>
      <c r="K15" s="54" t="str">
        <f>IF(PHP_Input_Tbl[[#This Row],[Unit identifier 
(e.g. plot number)]]&gt;0,COUNTBLANK(PHP_Input_Tbl[[#This Row],[Unit identifier 
(e.g. plot number)]:[3) Renewable Energy Generation
(kWh/m2/year - TFA)]])=0,"")</f>
        <v/>
      </c>
      <c r="L15" s="15"/>
      <c r="M15" s="71"/>
      <c r="N15" s="72"/>
      <c r="O15" s="72"/>
      <c r="P15" s="72"/>
      <c r="Q15" s="72"/>
      <c r="R15" s="73"/>
      <c r="S15" s="156" t="str">
        <f>IF(PHP_Input_Tbl[[#This Row],[Unit identifier 
(e.g. plot number)]]&gt;0,COUNTBLANK(PHP_Input_Tbl[[#This Row],[Air permeability
(m3/m2.hr at 50Pa - q50)]:[Ventilation System Type]])=0,"")</f>
        <v/>
      </c>
      <c r="T15" s="36"/>
      <c r="U15" s="79" t="str">
        <f t="shared" si="1"/>
        <v/>
      </c>
      <c r="V15" s="80" t="str" cm="1">
        <f t="array" ref="V15">IF(U15&lt;&gt;"",INDEX('X-DATA'!$J$13:$J$32,SUMPRODUCT(--(U15&gt;='X-DATA'!$H$13:$H$32),--(U15&lt;'X-DATA'!$I$13:$I$32),'X-DATA'!$G$13:$G$32),1),"")</f>
        <v/>
      </c>
      <c r="W15" s="80" t="str">
        <f t="shared" si="2"/>
        <v/>
      </c>
      <c r="X15" s="80" t="str">
        <f t="shared" si="3"/>
        <v/>
      </c>
      <c r="Y15" s="118" t="str">
        <f>IFERROR(PHP_Input_Tbl[[#This Row],[Total Area
(TFA m2)]]*PHP_Input_Tbl[[#This Row],[Predicted. Space Heating Demand
(kWh/m2/year)]],"")</f>
        <v/>
      </c>
      <c r="Z15" s="118" t="str">
        <f>IFERROR(PHP_Input_Tbl[[#This Row],[Predicted Total Energy Use
(kWh/m2/year)]]*PHP_Input_Tbl[[#This Row],[Total Area
(TFA m2)]],"")</f>
        <v/>
      </c>
      <c r="AA15" s="118" t="str">
        <f>IFERROR(PHP_Input_Tbl[[#This Row],[Predicted Renewable Generation
(kWh/m2/year)]]*PHP_Input_Tbl[[#This Row],[Total Area
(TFA m2)]],"")</f>
        <v/>
      </c>
      <c r="AB15" s="117" t="b">
        <f>AND(PHP_Input_Tbl[[#This Row],[Predicted. Space Heating Demand
(kWh/m2/year)]]&lt;=30,PHP_Input_Tbl[[#This Row],[Building elements input validation check]]=TRUE)</f>
        <v>0</v>
      </c>
      <c r="AC15" s="117" t="b">
        <f>AND(PHP_Input_Tbl[[#This Row],[Predicted Total Energy Use
(kWh/m2/year)]]&lt;=40,PHP_Input_Tbl[[#This Row],[Building elements input validation check]]=TRUE)</f>
        <v>0</v>
      </c>
      <c r="AD15" s="117" t="b">
        <f>AND(PHP_Input_Tbl[[#This Row],[Predicted Renewable Generation
(kWh/m2/year)]]&gt;=PHP_Input_Tbl[[#This Row],[Predicted Total Energy Use
(kWh/m2/year)]],PHP_Input_Tbl[[#This Row],[Building elements input validation check]]=TRUE)</f>
        <v>0</v>
      </c>
      <c r="AF15" s="81" t="str">
        <f t="shared" si="0"/>
        <v/>
      </c>
      <c r="AG15" s="36"/>
      <c r="CX15" s="1"/>
      <c r="CY15" s="1"/>
    </row>
    <row r="16" spans="2:103" x14ac:dyDescent="0.3">
      <c r="B16" s="100"/>
      <c r="C16" s="101"/>
      <c r="D16" s="101"/>
      <c r="E16" s="102"/>
      <c r="F16" s="158" t="str">
        <f>IF(PHP_Input_Tbl[[#This Row],[Unit floor area
(TFA m2)]]&lt;&gt;"",PHP_Input_Tbl[[#This Row],[Unit floor area
(TFA m2)]]*PHP_Input_Tbl[[#This Row],[Number of identical units]],"")</f>
        <v/>
      </c>
      <c r="G16" s="103"/>
      <c r="H16" s="103"/>
      <c r="I16" s="103"/>
      <c r="J16" s="157" t="str">
        <f>IFERROR((PHP_Input_Tbl[[#This Row],[Total Area
(TFA m2)]]*PHP_Input_Tbl[[#This Row],[2) Primary Energy (PE) Demand*
(kWh/m2/year - TFA)]])-(PHP_Input_Tbl[[#This Row],[Total Area
(TFA m2)]]*PHP_Input_Tbl[[#This Row],[3) Renewable Energy Generation
(kWh/m2/year - TFA)]]),"")</f>
        <v/>
      </c>
      <c r="K16" s="54" t="str">
        <f>IF(PHP_Input_Tbl[[#This Row],[Unit identifier 
(e.g. plot number)]]&gt;0,COUNTBLANK(PHP_Input_Tbl[[#This Row],[Unit identifier 
(e.g. plot number)]:[3) Renewable Energy Generation
(kWh/m2/year - TFA)]])=0,"")</f>
        <v/>
      </c>
      <c r="L16" s="15"/>
      <c r="M16" s="71"/>
      <c r="N16" s="72"/>
      <c r="O16" s="72"/>
      <c r="P16" s="72"/>
      <c r="Q16" s="72"/>
      <c r="R16" s="73"/>
      <c r="S16" s="156" t="str">
        <f>IF(PHP_Input_Tbl[[#This Row],[Unit identifier 
(e.g. plot number)]]&gt;0,COUNTBLANK(PHP_Input_Tbl[[#This Row],[Air permeability
(m3/m2.hr at 50Pa - q50)]:[Ventilation System Type]])=0,"")</f>
        <v/>
      </c>
      <c r="T16" s="36"/>
      <c r="U16" s="79" t="str">
        <f t="shared" si="1"/>
        <v/>
      </c>
      <c r="V16" s="80" t="str" cm="1">
        <f t="array" ref="V16">IF(U16&lt;&gt;"",INDEX('X-DATA'!$J$13:$J$32,SUMPRODUCT(--(U16&gt;='X-DATA'!$H$13:$H$32),--(U16&lt;'X-DATA'!$I$13:$I$32),'X-DATA'!$G$13:$G$32),1),"")</f>
        <v/>
      </c>
      <c r="W16" s="80" t="str">
        <f t="shared" si="2"/>
        <v/>
      </c>
      <c r="X16" s="80" t="str">
        <f t="shared" si="3"/>
        <v/>
      </c>
      <c r="Y16" s="118" t="str">
        <f>IFERROR(PHP_Input_Tbl[[#This Row],[Total Area
(TFA m2)]]*PHP_Input_Tbl[[#This Row],[Predicted. Space Heating Demand
(kWh/m2/year)]],"")</f>
        <v/>
      </c>
      <c r="Z16" s="118" t="str">
        <f>IFERROR(PHP_Input_Tbl[[#This Row],[Predicted Total Energy Use
(kWh/m2/year)]]*PHP_Input_Tbl[[#This Row],[Total Area
(TFA m2)]],"")</f>
        <v/>
      </c>
      <c r="AA16" s="118" t="str">
        <f>IFERROR(PHP_Input_Tbl[[#This Row],[Predicted Renewable Generation
(kWh/m2/year)]]*PHP_Input_Tbl[[#This Row],[Total Area
(TFA m2)]],"")</f>
        <v/>
      </c>
      <c r="AB16" s="117" t="b">
        <f>AND(PHP_Input_Tbl[[#This Row],[Predicted. Space Heating Demand
(kWh/m2/year)]]&lt;=30,PHP_Input_Tbl[[#This Row],[Building elements input validation check]]=TRUE)</f>
        <v>0</v>
      </c>
      <c r="AC16" s="117" t="b">
        <f>AND(PHP_Input_Tbl[[#This Row],[Predicted Total Energy Use
(kWh/m2/year)]]&lt;=40,PHP_Input_Tbl[[#This Row],[Building elements input validation check]]=TRUE)</f>
        <v>0</v>
      </c>
      <c r="AD16" s="117" t="b">
        <f>AND(PHP_Input_Tbl[[#This Row],[Predicted Renewable Generation
(kWh/m2/year)]]&gt;=PHP_Input_Tbl[[#This Row],[Predicted Total Energy Use
(kWh/m2/year)]],PHP_Input_Tbl[[#This Row],[Building elements input validation check]]=TRUE)</f>
        <v>0</v>
      </c>
      <c r="AF16" s="81" t="str">
        <f t="shared" si="0"/>
        <v/>
      </c>
      <c r="AG16" s="36"/>
      <c r="CX16" s="1"/>
      <c r="CY16" s="1"/>
    </row>
    <row r="17" spans="1:103" x14ac:dyDescent="0.3">
      <c r="B17" s="100"/>
      <c r="C17" s="101"/>
      <c r="D17" s="101"/>
      <c r="E17" s="102"/>
      <c r="F17" s="158" t="str">
        <f>IF(PHP_Input_Tbl[[#This Row],[Unit floor area
(TFA m2)]]&lt;&gt;"",PHP_Input_Tbl[[#This Row],[Unit floor area
(TFA m2)]]*PHP_Input_Tbl[[#This Row],[Number of identical units]],"")</f>
        <v/>
      </c>
      <c r="G17" s="103"/>
      <c r="H17" s="103"/>
      <c r="I17" s="103"/>
      <c r="J17" s="157" t="str">
        <f>IFERROR((PHP_Input_Tbl[[#This Row],[Total Area
(TFA m2)]]*PHP_Input_Tbl[[#This Row],[2) Primary Energy (PE) Demand*
(kWh/m2/year - TFA)]])-(PHP_Input_Tbl[[#This Row],[Total Area
(TFA m2)]]*PHP_Input_Tbl[[#This Row],[3) Renewable Energy Generation
(kWh/m2/year - TFA)]]),"")</f>
        <v/>
      </c>
      <c r="K17" s="54" t="str">
        <f>IF(PHP_Input_Tbl[[#This Row],[Unit identifier 
(e.g. plot number)]]&gt;0,COUNTBLANK(PHP_Input_Tbl[[#This Row],[Unit identifier 
(e.g. plot number)]:[3) Renewable Energy Generation
(kWh/m2/year - TFA)]])=0,"")</f>
        <v/>
      </c>
      <c r="L17" s="14"/>
      <c r="M17" s="71"/>
      <c r="N17" s="72"/>
      <c r="O17" s="72"/>
      <c r="P17" s="72"/>
      <c r="Q17" s="72"/>
      <c r="R17" s="73"/>
      <c r="S17" s="156" t="str">
        <f>IF(PHP_Input_Tbl[[#This Row],[Unit identifier 
(e.g. plot number)]]&gt;0,COUNTBLANK(PHP_Input_Tbl[[#This Row],[Air permeability
(m3/m2.hr at 50Pa - q50)]:[Ventilation System Type]])=0,"")</f>
        <v/>
      </c>
      <c r="T17" s="36"/>
      <c r="U17" s="79" t="str">
        <f t="shared" si="1"/>
        <v/>
      </c>
      <c r="V17" s="80" t="str" cm="1">
        <f t="array" ref="V17">IF(U17&lt;&gt;"",INDEX('X-DATA'!$J$13:$J$32,SUMPRODUCT(--(U17&gt;='X-DATA'!$H$13:$H$32),--(U17&lt;'X-DATA'!$I$13:$I$32),'X-DATA'!$G$13:$G$32),1),"")</f>
        <v/>
      </c>
      <c r="W17" s="80" t="str">
        <f t="shared" si="2"/>
        <v/>
      </c>
      <c r="X17" s="80" t="str">
        <f t="shared" si="3"/>
        <v/>
      </c>
      <c r="Y17" s="118" t="str">
        <f>IFERROR(PHP_Input_Tbl[[#This Row],[Total Area
(TFA m2)]]*PHP_Input_Tbl[[#This Row],[Predicted. Space Heating Demand
(kWh/m2/year)]],"")</f>
        <v/>
      </c>
      <c r="Z17" s="118" t="str">
        <f>IFERROR(PHP_Input_Tbl[[#This Row],[Predicted Total Energy Use
(kWh/m2/year)]]*PHP_Input_Tbl[[#This Row],[Total Area
(TFA m2)]],"")</f>
        <v/>
      </c>
      <c r="AA17" s="118" t="str">
        <f>IFERROR(PHP_Input_Tbl[[#This Row],[Predicted Renewable Generation
(kWh/m2/year)]]*PHP_Input_Tbl[[#This Row],[Total Area
(TFA m2)]],"")</f>
        <v/>
      </c>
      <c r="AB17" s="117" t="b">
        <f>AND(PHP_Input_Tbl[[#This Row],[Predicted. Space Heating Demand
(kWh/m2/year)]]&lt;=30,PHP_Input_Tbl[[#This Row],[Building elements input validation check]]=TRUE)</f>
        <v>0</v>
      </c>
      <c r="AC17" s="117" t="b">
        <f>AND(PHP_Input_Tbl[[#This Row],[Predicted Total Energy Use
(kWh/m2/year)]]&lt;=40,PHP_Input_Tbl[[#This Row],[Building elements input validation check]]=TRUE)</f>
        <v>0</v>
      </c>
      <c r="AD17" s="117" t="b">
        <f>AND(PHP_Input_Tbl[[#This Row],[Predicted Renewable Generation
(kWh/m2/year)]]&gt;=PHP_Input_Tbl[[#This Row],[Predicted Total Energy Use
(kWh/m2/year)]],PHP_Input_Tbl[[#This Row],[Building elements input validation check]]=TRUE)</f>
        <v>0</v>
      </c>
      <c r="AF17" s="81" t="str">
        <f t="shared" si="0"/>
        <v/>
      </c>
      <c r="AG17" s="36"/>
      <c r="CX17" s="1"/>
      <c r="CY17" s="1"/>
    </row>
    <row r="18" spans="1:103" x14ac:dyDescent="0.3">
      <c r="B18" s="100"/>
      <c r="C18" s="101"/>
      <c r="D18" s="101"/>
      <c r="E18" s="102"/>
      <c r="F18" s="158" t="str">
        <f>IF(PHP_Input_Tbl[[#This Row],[Unit floor area
(TFA m2)]]&lt;&gt;"",PHP_Input_Tbl[[#This Row],[Unit floor area
(TFA m2)]]*PHP_Input_Tbl[[#This Row],[Number of identical units]],"")</f>
        <v/>
      </c>
      <c r="G18" s="103"/>
      <c r="H18" s="103"/>
      <c r="I18" s="103"/>
      <c r="J18" s="157" t="str">
        <f>IFERROR((PHP_Input_Tbl[[#This Row],[Total Area
(TFA m2)]]*PHP_Input_Tbl[[#This Row],[2) Primary Energy (PE) Demand*
(kWh/m2/year - TFA)]])-(PHP_Input_Tbl[[#This Row],[Total Area
(TFA m2)]]*PHP_Input_Tbl[[#This Row],[3) Renewable Energy Generation
(kWh/m2/year - TFA)]]),"")</f>
        <v/>
      </c>
      <c r="K18" s="54" t="str">
        <f>IF(PHP_Input_Tbl[[#This Row],[Unit identifier 
(e.g. plot number)]]&gt;0,COUNTBLANK(PHP_Input_Tbl[[#This Row],[Unit identifier 
(e.g. plot number)]:[3) Renewable Energy Generation
(kWh/m2/year - TFA)]])=0,"")</f>
        <v/>
      </c>
      <c r="L18" s="14"/>
      <c r="M18" s="71"/>
      <c r="N18" s="72"/>
      <c r="O18" s="72"/>
      <c r="P18" s="72"/>
      <c r="Q18" s="72"/>
      <c r="R18" s="73"/>
      <c r="S18" s="156" t="str">
        <f>IF(PHP_Input_Tbl[[#This Row],[Unit identifier 
(e.g. plot number)]]&gt;0,COUNTBLANK(PHP_Input_Tbl[[#This Row],[Air permeability
(m3/m2.hr at 50Pa - q50)]:[Ventilation System Type]])=0,"")</f>
        <v/>
      </c>
      <c r="T18" s="36"/>
      <c r="U18" s="79" t="str">
        <f t="shared" si="1"/>
        <v/>
      </c>
      <c r="V18" s="80" t="str" cm="1">
        <f t="array" ref="V18">IF(U18&lt;&gt;"",INDEX('X-DATA'!$J$13:$J$32,SUMPRODUCT(--(U18&gt;='X-DATA'!$H$13:$H$32),--(U18&lt;'X-DATA'!$I$13:$I$32),'X-DATA'!$G$13:$G$32),1),"")</f>
        <v/>
      </c>
      <c r="W18" s="80" t="str">
        <f t="shared" si="2"/>
        <v/>
      </c>
      <c r="X18" s="80" t="str">
        <f t="shared" si="3"/>
        <v/>
      </c>
      <c r="Y18" s="118" t="str">
        <f>IFERROR(PHP_Input_Tbl[[#This Row],[Total Area
(TFA m2)]]*PHP_Input_Tbl[[#This Row],[Predicted. Space Heating Demand
(kWh/m2/year)]],"")</f>
        <v/>
      </c>
      <c r="Z18" s="118" t="str">
        <f>IFERROR(PHP_Input_Tbl[[#This Row],[Predicted Total Energy Use
(kWh/m2/year)]]*PHP_Input_Tbl[[#This Row],[Total Area
(TFA m2)]],"")</f>
        <v/>
      </c>
      <c r="AA18" s="118" t="str">
        <f>IFERROR(PHP_Input_Tbl[[#This Row],[Predicted Renewable Generation
(kWh/m2/year)]]*PHP_Input_Tbl[[#This Row],[Total Area
(TFA m2)]],"")</f>
        <v/>
      </c>
      <c r="AB18" s="117" t="b">
        <f>AND(PHP_Input_Tbl[[#This Row],[Predicted. Space Heating Demand
(kWh/m2/year)]]&lt;=30,PHP_Input_Tbl[[#This Row],[Building elements input validation check]]=TRUE)</f>
        <v>0</v>
      </c>
      <c r="AC18" s="117" t="b">
        <f>AND(PHP_Input_Tbl[[#This Row],[Predicted Total Energy Use
(kWh/m2/year)]]&lt;=40,PHP_Input_Tbl[[#This Row],[Building elements input validation check]]=TRUE)</f>
        <v>0</v>
      </c>
      <c r="AD18" s="117" t="b">
        <f>AND(PHP_Input_Tbl[[#This Row],[Predicted Renewable Generation
(kWh/m2/year)]]&gt;=PHP_Input_Tbl[[#This Row],[Predicted Total Energy Use
(kWh/m2/year)]],PHP_Input_Tbl[[#This Row],[Building elements input validation check]]=TRUE)</f>
        <v>0</v>
      </c>
      <c r="AF18" s="81" t="str">
        <f t="shared" si="0"/>
        <v/>
      </c>
      <c r="AG18" s="36"/>
      <c r="CX18" s="1"/>
      <c r="CY18" s="1"/>
    </row>
    <row r="19" spans="1:103" x14ac:dyDescent="0.3">
      <c r="B19" s="100"/>
      <c r="C19" s="101"/>
      <c r="D19" s="101"/>
      <c r="E19" s="102"/>
      <c r="F19" s="158" t="str">
        <f>IF(PHP_Input_Tbl[[#This Row],[Unit floor area
(TFA m2)]]&lt;&gt;"",PHP_Input_Tbl[[#This Row],[Unit floor area
(TFA m2)]]*PHP_Input_Tbl[[#This Row],[Number of identical units]],"")</f>
        <v/>
      </c>
      <c r="G19" s="103"/>
      <c r="H19" s="103"/>
      <c r="I19" s="103"/>
      <c r="J19" s="157" t="str">
        <f>IFERROR((PHP_Input_Tbl[[#This Row],[Total Area
(TFA m2)]]*PHP_Input_Tbl[[#This Row],[2) Primary Energy (PE) Demand*
(kWh/m2/year - TFA)]])-(PHP_Input_Tbl[[#This Row],[Total Area
(TFA m2)]]*PHP_Input_Tbl[[#This Row],[3) Renewable Energy Generation
(kWh/m2/year - TFA)]]),"")</f>
        <v/>
      </c>
      <c r="K19" s="54" t="str">
        <f>IF(PHP_Input_Tbl[[#This Row],[Unit identifier 
(e.g. plot number)]]&gt;0,COUNTBLANK(PHP_Input_Tbl[[#This Row],[Unit identifier 
(e.g. plot number)]:[3) Renewable Energy Generation
(kWh/m2/year - TFA)]])=0,"")</f>
        <v/>
      </c>
      <c r="L19" s="14"/>
      <c r="M19" s="71"/>
      <c r="N19" s="72"/>
      <c r="O19" s="72"/>
      <c r="P19" s="72"/>
      <c r="Q19" s="72"/>
      <c r="R19" s="73"/>
      <c r="S19" s="156" t="str">
        <f>IF(PHP_Input_Tbl[[#This Row],[Unit identifier 
(e.g. plot number)]]&gt;0,COUNTBLANK(PHP_Input_Tbl[[#This Row],[Air permeability
(m3/m2.hr at 50Pa - q50)]:[Ventilation System Type]])=0,"")</f>
        <v/>
      </c>
      <c r="T19" s="36"/>
      <c r="U19" s="79" t="str">
        <f t="shared" si="1"/>
        <v/>
      </c>
      <c r="V19" s="80" t="str" cm="1">
        <f t="array" ref="V19">IF(U19&lt;&gt;"",INDEX('X-DATA'!$J$13:$J$32,SUMPRODUCT(--(U19&gt;='X-DATA'!$H$13:$H$32),--(U19&lt;'X-DATA'!$I$13:$I$32),'X-DATA'!$G$13:$G$32),1),"")</f>
        <v/>
      </c>
      <c r="W19" s="80" t="str">
        <f t="shared" si="2"/>
        <v/>
      </c>
      <c r="X19" s="80" t="str">
        <f t="shared" si="3"/>
        <v/>
      </c>
      <c r="Y19" s="118" t="str">
        <f>IFERROR(PHP_Input_Tbl[[#This Row],[Total Area
(TFA m2)]]*PHP_Input_Tbl[[#This Row],[Predicted. Space Heating Demand
(kWh/m2/year)]],"")</f>
        <v/>
      </c>
      <c r="Z19" s="118" t="str">
        <f>IFERROR(PHP_Input_Tbl[[#This Row],[Predicted Total Energy Use
(kWh/m2/year)]]*PHP_Input_Tbl[[#This Row],[Total Area
(TFA m2)]],"")</f>
        <v/>
      </c>
      <c r="AA19" s="118" t="str">
        <f>IFERROR(PHP_Input_Tbl[[#This Row],[Predicted Renewable Generation
(kWh/m2/year)]]*PHP_Input_Tbl[[#This Row],[Total Area
(TFA m2)]],"")</f>
        <v/>
      </c>
      <c r="AB19" s="117" t="b">
        <f>AND(PHP_Input_Tbl[[#This Row],[Predicted. Space Heating Demand
(kWh/m2/year)]]&lt;=30,PHP_Input_Tbl[[#This Row],[Building elements input validation check]]=TRUE)</f>
        <v>0</v>
      </c>
      <c r="AC19" s="117" t="b">
        <f>AND(PHP_Input_Tbl[[#This Row],[Predicted Total Energy Use
(kWh/m2/year)]]&lt;=40,PHP_Input_Tbl[[#This Row],[Building elements input validation check]]=TRUE)</f>
        <v>0</v>
      </c>
      <c r="AD19" s="117" t="b">
        <f>AND(PHP_Input_Tbl[[#This Row],[Predicted Renewable Generation
(kWh/m2/year)]]&gt;=PHP_Input_Tbl[[#This Row],[Predicted Total Energy Use
(kWh/m2/year)]],PHP_Input_Tbl[[#This Row],[Building elements input validation check]]=TRUE)</f>
        <v>0</v>
      </c>
      <c r="AF19" s="81" t="str">
        <f t="shared" si="0"/>
        <v/>
      </c>
      <c r="AG19" s="36"/>
      <c r="CX19" s="1"/>
      <c r="CY19" s="1"/>
    </row>
    <row r="20" spans="1:103" x14ac:dyDescent="0.3">
      <c r="B20" s="100"/>
      <c r="C20" s="101"/>
      <c r="D20" s="101"/>
      <c r="E20" s="102"/>
      <c r="F20" s="158" t="str">
        <f>IF(PHP_Input_Tbl[[#This Row],[Unit floor area
(TFA m2)]]&lt;&gt;"",PHP_Input_Tbl[[#This Row],[Unit floor area
(TFA m2)]]*PHP_Input_Tbl[[#This Row],[Number of identical units]],"")</f>
        <v/>
      </c>
      <c r="G20" s="103"/>
      <c r="H20" s="103"/>
      <c r="I20" s="103"/>
      <c r="J20" s="157" t="str">
        <f>IFERROR((PHP_Input_Tbl[[#This Row],[Total Area
(TFA m2)]]*PHP_Input_Tbl[[#This Row],[2) Primary Energy (PE) Demand*
(kWh/m2/year - TFA)]])-(PHP_Input_Tbl[[#This Row],[Total Area
(TFA m2)]]*PHP_Input_Tbl[[#This Row],[3) Renewable Energy Generation
(kWh/m2/year - TFA)]]),"")</f>
        <v/>
      </c>
      <c r="K20" s="54" t="str">
        <f>IF(PHP_Input_Tbl[[#This Row],[Unit identifier 
(e.g. plot number)]]&gt;0,COUNTBLANK(PHP_Input_Tbl[[#This Row],[Unit identifier 
(e.g. plot number)]:[3) Renewable Energy Generation
(kWh/m2/year - TFA)]])=0,"")</f>
        <v/>
      </c>
      <c r="L20" s="14"/>
      <c r="M20" s="71"/>
      <c r="N20" s="72"/>
      <c r="O20" s="72"/>
      <c r="P20" s="72"/>
      <c r="Q20" s="72"/>
      <c r="R20" s="73"/>
      <c r="S20" s="156" t="str">
        <f>IF(PHP_Input_Tbl[[#This Row],[Unit identifier 
(e.g. plot number)]]&gt;0,COUNTBLANK(PHP_Input_Tbl[[#This Row],[Air permeability
(m3/m2.hr at 50Pa - q50)]:[Ventilation System Type]])=0,"")</f>
        <v/>
      </c>
      <c r="T20" s="36"/>
      <c r="U20" s="79" t="str">
        <f t="shared" si="1"/>
        <v/>
      </c>
      <c r="V20" s="80" t="str" cm="1">
        <f t="array" ref="V20">IF(U20&lt;&gt;"",INDEX('X-DATA'!$J$13:$J$32,SUMPRODUCT(--(U20&gt;='X-DATA'!$H$13:$H$32),--(U20&lt;'X-DATA'!$I$13:$I$32),'X-DATA'!$G$13:$G$32),1),"")</f>
        <v/>
      </c>
      <c r="W20" s="80" t="str">
        <f t="shared" si="2"/>
        <v/>
      </c>
      <c r="X20" s="80" t="str">
        <f t="shared" si="3"/>
        <v/>
      </c>
      <c r="Y20" s="118" t="str">
        <f>IFERROR(PHP_Input_Tbl[[#This Row],[Total Area
(TFA m2)]]*PHP_Input_Tbl[[#This Row],[Predicted. Space Heating Demand
(kWh/m2/year)]],"")</f>
        <v/>
      </c>
      <c r="Z20" s="118" t="str">
        <f>IFERROR(PHP_Input_Tbl[[#This Row],[Predicted Total Energy Use
(kWh/m2/year)]]*PHP_Input_Tbl[[#This Row],[Total Area
(TFA m2)]],"")</f>
        <v/>
      </c>
      <c r="AA20" s="118" t="str">
        <f>IFERROR(PHP_Input_Tbl[[#This Row],[Predicted Renewable Generation
(kWh/m2/year)]]*PHP_Input_Tbl[[#This Row],[Total Area
(TFA m2)]],"")</f>
        <v/>
      </c>
      <c r="AB20" s="117" t="b">
        <f>AND(PHP_Input_Tbl[[#This Row],[Predicted. Space Heating Demand
(kWh/m2/year)]]&lt;=30,PHP_Input_Tbl[[#This Row],[Building elements input validation check]]=TRUE)</f>
        <v>0</v>
      </c>
      <c r="AC20" s="117" t="b">
        <f>AND(PHP_Input_Tbl[[#This Row],[Predicted Total Energy Use
(kWh/m2/year)]]&lt;=40,PHP_Input_Tbl[[#This Row],[Building elements input validation check]]=TRUE)</f>
        <v>0</v>
      </c>
      <c r="AD20" s="117" t="b">
        <f>AND(PHP_Input_Tbl[[#This Row],[Predicted Renewable Generation
(kWh/m2/year)]]&gt;=PHP_Input_Tbl[[#This Row],[Predicted Total Energy Use
(kWh/m2/year)]],PHP_Input_Tbl[[#This Row],[Building elements input validation check]]=TRUE)</f>
        <v>0</v>
      </c>
      <c r="AF20" s="81" t="str">
        <f t="shared" si="0"/>
        <v/>
      </c>
      <c r="AG20" s="36"/>
      <c r="CX20" s="1"/>
      <c r="CY20" s="1"/>
    </row>
    <row r="21" spans="1:103" x14ac:dyDescent="0.3">
      <c r="B21" s="100"/>
      <c r="C21" s="101"/>
      <c r="D21" s="101"/>
      <c r="E21" s="102"/>
      <c r="F21" s="158" t="str">
        <f>IF(PHP_Input_Tbl[[#This Row],[Unit floor area
(TFA m2)]]&lt;&gt;"",PHP_Input_Tbl[[#This Row],[Unit floor area
(TFA m2)]]*PHP_Input_Tbl[[#This Row],[Number of identical units]],"")</f>
        <v/>
      </c>
      <c r="G21" s="103"/>
      <c r="H21" s="103"/>
      <c r="I21" s="103"/>
      <c r="J21" s="157" t="str">
        <f>IFERROR((PHP_Input_Tbl[[#This Row],[Total Area
(TFA m2)]]*PHP_Input_Tbl[[#This Row],[2) Primary Energy (PE) Demand*
(kWh/m2/year - TFA)]])-(PHP_Input_Tbl[[#This Row],[Total Area
(TFA m2)]]*PHP_Input_Tbl[[#This Row],[3) Renewable Energy Generation
(kWh/m2/year - TFA)]]),"")</f>
        <v/>
      </c>
      <c r="K21" s="54" t="str">
        <f>IF(PHP_Input_Tbl[[#This Row],[Unit identifier 
(e.g. plot number)]]&gt;0,COUNTBLANK(PHP_Input_Tbl[[#This Row],[Unit identifier 
(e.g. plot number)]:[3) Renewable Energy Generation
(kWh/m2/year - TFA)]])=0,"")</f>
        <v/>
      </c>
      <c r="L21" s="14"/>
      <c r="M21" s="71"/>
      <c r="N21" s="72"/>
      <c r="O21" s="72"/>
      <c r="P21" s="72"/>
      <c r="Q21" s="72"/>
      <c r="R21" s="73"/>
      <c r="S21" s="156" t="str">
        <f>IF(PHP_Input_Tbl[[#This Row],[Unit identifier 
(e.g. plot number)]]&gt;0,COUNTBLANK(PHP_Input_Tbl[[#This Row],[Air permeability
(m3/m2.hr at 50Pa - q50)]:[Ventilation System Type]])=0,"")</f>
        <v/>
      </c>
      <c r="T21" s="36"/>
      <c r="U21" s="79" t="str">
        <f t="shared" si="1"/>
        <v/>
      </c>
      <c r="V21" s="80"/>
      <c r="W21" s="80" t="str">
        <f t="shared" si="2"/>
        <v/>
      </c>
      <c r="X21" s="80" t="str">
        <f t="shared" si="3"/>
        <v/>
      </c>
      <c r="Y21" s="118" t="str">
        <f>IFERROR(PHP_Input_Tbl[[#This Row],[Total Area
(TFA m2)]]*PHP_Input_Tbl[[#This Row],[Predicted. Space Heating Demand
(kWh/m2/year)]],"")</f>
        <v/>
      </c>
      <c r="Z21" s="118" t="str">
        <f>IFERROR(PHP_Input_Tbl[[#This Row],[Predicted Total Energy Use
(kWh/m2/year)]]*PHP_Input_Tbl[[#This Row],[Total Area
(TFA m2)]],"")</f>
        <v/>
      </c>
      <c r="AA21" s="118" t="str">
        <f>IFERROR(PHP_Input_Tbl[[#This Row],[Predicted Renewable Generation
(kWh/m2/year)]]*PHP_Input_Tbl[[#This Row],[Total Area
(TFA m2)]],"")</f>
        <v/>
      </c>
      <c r="AB21" s="117" t="b">
        <f>AND(PHP_Input_Tbl[[#This Row],[Predicted. Space Heating Demand
(kWh/m2/year)]]&lt;=30,PHP_Input_Tbl[[#This Row],[Building elements input validation check]]=TRUE)</f>
        <v>0</v>
      </c>
      <c r="AC21" s="117" t="b">
        <f>AND(PHP_Input_Tbl[[#This Row],[Predicted Total Energy Use
(kWh/m2/year)]]&lt;=40,PHP_Input_Tbl[[#This Row],[Building elements input validation check]]=TRUE)</f>
        <v>0</v>
      </c>
      <c r="AD21" s="117" t="b">
        <f>AND(PHP_Input_Tbl[[#This Row],[Predicted Renewable Generation
(kWh/m2/year)]]&gt;=PHP_Input_Tbl[[#This Row],[Predicted Total Energy Use
(kWh/m2/year)]],PHP_Input_Tbl[[#This Row],[Building elements input validation check]]=TRUE)</f>
        <v>0</v>
      </c>
      <c r="AF21" s="81" t="str">
        <f t="shared" si="0"/>
        <v/>
      </c>
      <c r="AG21" s="36"/>
      <c r="CX21" s="1"/>
      <c r="CY21" s="1"/>
    </row>
    <row r="22" spans="1:103" s="4" customFormat="1" x14ac:dyDescent="0.3">
      <c r="A22" s="1"/>
      <c r="B22" s="163"/>
      <c r="C22" s="101"/>
      <c r="D22" s="101"/>
      <c r="E22" s="102"/>
      <c r="F22" s="158" t="str">
        <f>IF(PHP_Input_Tbl[[#This Row],[Unit floor area
(TFA m2)]]&lt;&gt;"",PHP_Input_Tbl[[#This Row],[Unit floor area
(TFA m2)]]*PHP_Input_Tbl[[#This Row],[Number of identical units]],"")</f>
        <v/>
      </c>
      <c r="G22" s="103"/>
      <c r="H22" s="103"/>
      <c r="I22" s="103"/>
      <c r="J22" s="157" t="str">
        <f>IFERROR((PHP_Input_Tbl[[#This Row],[Total Area
(TFA m2)]]*PHP_Input_Tbl[[#This Row],[2) Primary Energy (PE) Demand*
(kWh/m2/year - TFA)]])-(PHP_Input_Tbl[[#This Row],[Total Area
(TFA m2)]]*PHP_Input_Tbl[[#This Row],[3) Renewable Energy Generation
(kWh/m2/year - TFA)]]),"")</f>
        <v/>
      </c>
      <c r="K22" s="141" t="str">
        <f>IF(PHP_Input_Tbl[[#This Row],[Unit identifier 
(e.g. plot number)]]&gt;0,COUNTBLANK(PHP_Input_Tbl[[#This Row],[Unit identifier 
(e.g. plot number)]:[3) Renewable Energy Generation
(kWh/m2/year - TFA)]])=0,"")</f>
        <v/>
      </c>
      <c r="L22" s="14"/>
      <c r="M22" s="71"/>
      <c r="N22" s="72"/>
      <c r="O22" s="72"/>
      <c r="P22" s="72"/>
      <c r="Q22" s="72"/>
      <c r="R22" s="73"/>
      <c r="S22" s="156" t="str">
        <f>IF(PHP_Input_Tbl[[#This Row],[Unit identifier 
(e.g. plot number)]]&gt;0,COUNTBLANK(PHP_Input_Tbl[[#This Row],[Air permeability
(m3/m2.hr at 50Pa - q50)]:[Ventilation System Type]])=0,"")</f>
        <v/>
      </c>
      <c r="T22" s="36"/>
      <c r="U22" s="79" t="str">
        <f>IF(K22=TRUE,G22,"")</f>
        <v/>
      </c>
      <c r="V22" s="80"/>
      <c r="W22" s="80" t="str">
        <f>IF(K22=TRUE,H22,"")</f>
        <v/>
      </c>
      <c r="X22" s="80" t="str">
        <f>IF(K22=TRUE,I22,"")</f>
        <v/>
      </c>
      <c r="Y22" s="162" t="str">
        <f>IFERROR(PHP_Input_Tbl[[#This Row],[Total Area
(TFA m2)]]*PHP_Input_Tbl[[#This Row],[Predicted. Space Heating Demand
(kWh/m2/year)]],"")</f>
        <v/>
      </c>
      <c r="Z22" s="162" t="str">
        <f>IFERROR(PHP_Input_Tbl[[#This Row],[Predicted Total Energy Use
(kWh/m2/year)]]*PHP_Input_Tbl[[#This Row],[Total Area
(TFA m2)]],"")</f>
        <v/>
      </c>
      <c r="AA22" s="162" t="str">
        <f>IFERROR(PHP_Input_Tbl[[#This Row],[Predicted Renewable Generation
(kWh/m2/year)]]*PHP_Input_Tbl[[#This Row],[Total Area
(TFA m2)]],"")</f>
        <v/>
      </c>
      <c r="AB22" s="162" t="b">
        <f>AND(PHP_Input_Tbl[[#This Row],[Predicted. Space Heating Demand
(kWh/m2/year)]]&lt;=30,PHP_Input_Tbl[[#This Row],[Building elements input validation check]]=TRUE)</f>
        <v>0</v>
      </c>
      <c r="AC22" s="162" t="b">
        <f>AND(PHP_Input_Tbl[[#This Row],[Predicted Total Energy Use
(kWh/m2/year)]]&lt;=40,PHP_Input_Tbl[[#This Row],[Building elements input validation check]]=TRUE)</f>
        <v>0</v>
      </c>
      <c r="AD22" s="162" t="b">
        <f>AND(PHP_Input_Tbl[[#This Row],[Predicted Renewable Generation
(kWh/m2/year)]]&gt;=PHP_Input_Tbl[[#This Row],[Predicted Total Energy Use
(kWh/m2/year)]],PHP_Input_Tbl[[#This Row],[Building elements input validation check]]=TRUE)</f>
        <v>0</v>
      </c>
      <c r="AE22" s="1"/>
      <c r="AF22" s="81" t="str">
        <f>IFERROR((W22-X22)*F22,"")</f>
        <v/>
      </c>
      <c r="AG22" s="1"/>
    </row>
    <row r="23" spans="1:103" s="4" customFormat="1" x14ac:dyDescent="0.3">
      <c r="A23" s="1"/>
      <c r="B23" s="1"/>
      <c r="C23" s="1"/>
      <c r="D23" s="1"/>
      <c r="E23" s="1"/>
      <c r="F23" s="1"/>
      <c r="G23" s="1"/>
      <c r="H23" s="1"/>
      <c r="I23" s="1"/>
      <c r="J23" s="1"/>
      <c r="K23" s="1"/>
      <c r="L23" s="1"/>
      <c r="M23" s="74"/>
      <c r="N23" s="74"/>
      <c r="O23" s="74"/>
      <c r="P23" s="74"/>
      <c r="Q23" s="74"/>
      <c r="R23" s="74"/>
      <c r="S23" s="1"/>
      <c r="T23" s="1"/>
      <c r="U23" s="1"/>
      <c r="V23" s="1"/>
      <c r="W23" s="1"/>
      <c r="X23" s="1"/>
      <c r="Y23" s="1"/>
      <c r="Z23" s="1"/>
      <c r="AA23" s="1"/>
      <c r="AB23" s="1"/>
      <c r="AC23" s="1"/>
      <c r="AD23" s="1"/>
      <c r="AE23" s="1"/>
      <c r="AF23" s="1"/>
      <c r="AG23" s="1"/>
    </row>
    <row r="24" spans="1:103" s="4" customFormat="1" x14ac:dyDescent="0.3">
      <c r="M24" s="149"/>
      <c r="N24" s="149"/>
      <c r="O24" s="149"/>
      <c r="P24" s="149"/>
      <c r="Q24" s="149"/>
      <c r="R24" s="149"/>
    </row>
    <row r="25" spans="1:103" s="4" customFormat="1" x14ac:dyDescent="0.3">
      <c r="B25" s="209"/>
      <c r="C25" s="209"/>
      <c r="D25" s="209"/>
      <c r="E25" s="209"/>
      <c r="F25" s="209"/>
      <c r="M25" s="149"/>
      <c r="N25" s="149"/>
      <c r="O25" s="149"/>
      <c r="P25" s="149"/>
      <c r="Q25" s="149"/>
      <c r="R25" s="149"/>
    </row>
    <row r="26" spans="1:103" s="4" customFormat="1" ht="44.15" customHeight="1" x14ac:dyDescent="0.3">
      <c r="B26" s="210"/>
      <c r="C26" s="210"/>
      <c r="D26" s="210"/>
      <c r="E26" s="210"/>
      <c r="F26" s="210"/>
      <c r="M26" s="149"/>
      <c r="N26" s="149"/>
      <c r="O26" s="149"/>
      <c r="P26" s="149"/>
      <c r="Q26" s="149"/>
      <c r="R26" s="149"/>
    </row>
    <row r="27" spans="1:103" s="4" customFormat="1" x14ac:dyDescent="0.3">
      <c r="M27" s="149"/>
      <c r="N27" s="149"/>
      <c r="O27" s="149"/>
      <c r="P27" s="149"/>
      <c r="Q27" s="149"/>
      <c r="R27" s="149"/>
    </row>
    <row r="28" spans="1:103" s="4" customFormat="1" x14ac:dyDescent="0.3">
      <c r="M28" s="149"/>
      <c r="N28" s="149"/>
      <c r="O28" s="149"/>
      <c r="P28" s="149"/>
      <c r="Q28" s="149"/>
      <c r="R28" s="149"/>
    </row>
    <row r="29" spans="1:103" s="4" customFormat="1" x14ac:dyDescent="0.3">
      <c r="M29" s="149"/>
      <c r="N29" s="149"/>
      <c r="O29" s="149"/>
      <c r="P29" s="149"/>
      <c r="Q29" s="149"/>
      <c r="R29" s="149"/>
    </row>
    <row r="30" spans="1:103" s="4" customFormat="1" x14ac:dyDescent="0.3">
      <c r="M30" s="149"/>
      <c r="N30" s="149"/>
      <c r="O30" s="149"/>
      <c r="P30" s="149"/>
      <c r="Q30" s="149"/>
      <c r="R30" s="149"/>
    </row>
    <row r="31" spans="1:103" s="4" customFormat="1" x14ac:dyDescent="0.3">
      <c r="M31" s="149"/>
      <c r="N31" s="149"/>
      <c r="O31" s="149"/>
      <c r="P31" s="149"/>
      <c r="Q31" s="149"/>
      <c r="R31" s="149"/>
    </row>
    <row r="32" spans="1:103" s="4" customFormat="1" x14ac:dyDescent="0.3">
      <c r="M32" s="149"/>
      <c r="N32" s="149"/>
      <c r="O32" s="149"/>
      <c r="P32" s="149"/>
      <c r="Q32" s="149"/>
      <c r="R32" s="149"/>
    </row>
    <row r="33" spans="13:18" s="4" customFormat="1" x14ac:dyDescent="0.3">
      <c r="M33" s="149"/>
      <c r="N33" s="149"/>
      <c r="O33" s="149"/>
      <c r="P33" s="149"/>
      <c r="Q33" s="149"/>
      <c r="R33" s="149"/>
    </row>
    <row r="34" spans="13:18" s="4" customFormat="1" x14ac:dyDescent="0.3">
      <c r="M34" s="149"/>
      <c r="N34" s="149"/>
      <c r="O34" s="149"/>
      <c r="P34" s="149"/>
      <c r="Q34" s="149"/>
      <c r="R34" s="149"/>
    </row>
    <row r="35" spans="13:18" s="4" customFormat="1" x14ac:dyDescent="0.3">
      <c r="M35" s="149"/>
      <c r="N35" s="149"/>
      <c r="O35" s="149"/>
      <c r="P35" s="149"/>
      <c r="Q35" s="149"/>
      <c r="R35" s="149"/>
    </row>
    <row r="36" spans="13:18" s="4" customFormat="1" x14ac:dyDescent="0.3">
      <c r="M36" s="149"/>
      <c r="N36" s="149"/>
      <c r="O36" s="149"/>
      <c r="P36" s="149"/>
      <c r="Q36" s="149"/>
      <c r="R36" s="149"/>
    </row>
    <row r="37" spans="13:18" s="4" customFormat="1" x14ac:dyDescent="0.3">
      <c r="M37" s="149"/>
      <c r="N37" s="149"/>
      <c r="O37" s="149"/>
      <c r="P37" s="149"/>
      <c r="Q37" s="149"/>
      <c r="R37" s="149"/>
    </row>
    <row r="38" spans="13:18" s="4" customFormat="1" x14ac:dyDescent="0.3"/>
    <row r="39" spans="13:18" s="4" customFormat="1" x14ac:dyDescent="0.3"/>
    <row r="40" spans="13:18" s="4" customFormat="1" x14ac:dyDescent="0.3"/>
    <row r="41" spans="13:18" s="4" customFormat="1" x14ac:dyDescent="0.3"/>
    <row r="42" spans="13:18" s="4" customFormat="1" x14ac:dyDescent="0.3"/>
    <row r="43" spans="13:18" s="4" customFormat="1" x14ac:dyDescent="0.3"/>
    <row r="44" spans="13:18" s="4" customFormat="1" x14ac:dyDescent="0.3"/>
    <row r="45" spans="13:18" s="4" customFormat="1" x14ac:dyDescent="0.3"/>
    <row r="46" spans="13:18" s="4" customFormat="1" x14ac:dyDescent="0.3"/>
    <row r="47" spans="13:18" s="4" customFormat="1" x14ac:dyDescent="0.3"/>
    <row r="48" spans="13:1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pans="23:32" s="4" customFormat="1" x14ac:dyDescent="0.3">
      <c r="W161" s="1"/>
      <c r="X161" s="1"/>
      <c r="Y161" s="1"/>
      <c r="Z161" s="1"/>
      <c r="AA161" s="1"/>
      <c r="AB161" s="1"/>
      <c r="AC161" s="1"/>
      <c r="AD161" s="1"/>
      <c r="AE161" s="1"/>
      <c r="AF161" s="1"/>
    </row>
  </sheetData>
  <mergeCells count="4">
    <mergeCell ref="B9:N9"/>
    <mergeCell ref="B11:F11"/>
    <mergeCell ref="B25:F25"/>
    <mergeCell ref="B26:F26"/>
  </mergeCells>
  <phoneticPr fontId="13" type="noConversion"/>
  <conditionalFormatting sqref="X13:X22">
    <cfRule type="expression" dxfId="66" priority="5">
      <formula>$X13&lt;$W13</formula>
    </cfRule>
    <cfRule type="expression" dxfId="65" priority="6">
      <formula>AND($X13&gt;=$W13,$K13=TRUE)</formula>
    </cfRule>
  </conditionalFormatting>
  <conditionalFormatting sqref="W13:W22">
    <cfRule type="expression" dxfId="64" priority="7">
      <formula>AND($W13&gt;40,$W13&lt;&gt;"")</formula>
    </cfRule>
    <cfRule type="expression" dxfId="63" priority="8">
      <formula>$W13&lt;=40</formula>
    </cfRule>
  </conditionalFormatting>
  <conditionalFormatting sqref="U13:U22">
    <cfRule type="expression" dxfId="62" priority="9">
      <formula>AND($U13&gt;30,$U13&lt;&gt;"")</formula>
    </cfRule>
    <cfRule type="expression" dxfId="61" priority="10">
      <formula>$U13&lt;=30</formula>
    </cfRule>
  </conditionalFormatting>
  <conditionalFormatting sqref="S13:S22 K13:K22">
    <cfRule type="cellIs" dxfId="60" priority="11" operator="equal">
      <formula>FALSE</formula>
    </cfRule>
    <cfRule type="cellIs" dxfId="59" priority="12" operator="equal">
      <formula>TRUE</formula>
    </cfRule>
  </conditionalFormatting>
  <conditionalFormatting sqref="AF13:AF22">
    <cfRule type="expression" dxfId="58" priority="1" stopIfTrue="1">
      <formula>$AF13 =""</formula>
    </cfRule>
    <cfRule type="expression" dxfId="57" priority="2">
      <formula>$AF13 &lt;0</formula>
    </cfRule>
    <cfRule type="expression" dxfId="56" priority="3">
      <formula>$AF13 &gt;0</formula>
    </cfRule>
  </conditionalFormatting>
  <dataValidations count="5">
    <dataValidation type="decimal" allowBlank="1" showInputMessage="1" showErrorMessage="1" sqref="C13:D22" xr:uid="{A0E282EB-A2FA-4764-A753-1AC172816937}">
      <formula1>0.0001</formula1>
      <formula2>100000000</formula2>
    </dataValidation>
    <dataValidation type="decimal" allowBlank="1" showInputMessage="1" showErrorMessage="1" sqref="M13:Q22" xr:uid="{562123D7-9478-4998-BEF3-36D6C102447C}">
      <formula1>0</formula1>
      <formula2>1000</formula2>
    </dataValidation>
    <dataValidation type="whole" operator="greaterThan" allowBlank="1" showInputMessage="1" showErrorMessage="1" sqref="E13:E22" xr:uid="{6D2E1419-D372-444E-AFD7-910CD6A4732D}">
      <formula1>0</formula1>
    </dataValidation>
    <dataValidation type="decimal" allowBlank="1" showInputMessage="1" showErrorMessage="1" sqref="G13:I22" xr:uid="{38B56354-A4A2-482F-840A-EE384595FFB9}">
      <formula1>-50</formula1>
      <formula2>100000000</formula2>
    </dataValidation>
    <dataValidation type="decimal" allowBlank="1" showInputMessage="1" showErrorMessage="1" sqref="J13:J22" xr:uid="{F4AA74D9-04C2-42B1-9FA5-E1A64A3AFEAC}">
      <formula1>0</formula1>
      <formula2>100000000</formula2>
    </dataValidation>
  </dataValidations>
  <pageMargins left="0.25" right="0.25" top="0.75" bottom="0.75" header="0.3" footer="0.3"/>
  <pageSetup paperSize="8" scale="68" orientation="landscape" r:id="rId1"/>
  <headerFooter>
    <oddHeader>&amp;R&amp;"Calibri"&amp;10&amp;KFF0000Information Classification: CONFIDENTIAL&amp;1#</oddHeader>
  </headerFooter>
  <colBreaks count="1" manualBreakCount="1">
    <brk id="11" max="1048575" man="1"/>
  </colBreaks>
  <ignoredErrors>
    <ignoredError sqref="J13:K22" listDataValidation="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98E64E9-CF6F-DF46-8FE1-50A635A6610B}">
          <x14:formula1>
            <xm:f>INDIRECT('X-LISTS'!$D$27)</xm:f>
          </x14:formula1>
          <xm:sqref>R13:R22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8CF8-3C1E-4A43-9CDA-68D9F34715CD}">
  <sheetPr>
    <pageSetUpPr fitToPage="1"/>
  </sheetPr>
  <dimension ref="A1:AT251"/>
  <sheetViews>
    <sheetView topLeftCell="A4" zoomScale="110" zoomScaleNormal="110" zoomScaleSheetLayoutView="100" workbookViewId="0">
      <selection activeCell="B30" sqref="B30"/>
    </sheetView>
  </sheetViews>
  <sheetFormatPr defaultColWidth="10.75" defaultRowHeight="14" x14ac:dyDescent="0.3"/>
  <cols>
    <col min="1" max="1" width="1.75" style="1" customWidth="1"/>
    <col min="2" max="3" width="7.75" style="4" customWidth="1"/>
    <col min="4" max="4" width="6.75" style="4" customWidth="1"/>
    <col min="5" max="7" width="10.75" style="4" customWidth="1"/>
    <col min="8" max="8" width="11.58203125" style="4" customWidth="1"/>
    <col min="9" max="9" width="10.75" style="4" customWidth="1"/>
    <col min="10" max="10" width="18.75" style="4" customWidth="1"/>
    <col min="11" max="11" width="3.08203125" style="4" customWidth="1"/>
    <col min="12" max="14" width="12.25" style="4" customWidth="1"/>
    <col min="15" max="15" width="2.75" style="4" customWidth="1"/>
    <col min="16" max="16" width="10.75" style="4"/>
    <col min="17" max="17" width="1.75" style="4" customWidth="1"/>
    <col min="18" max="23" width="10.75" style="4"/>
    <col min="24" max="24" width="11.75" style="4" customWidth="1"/>
    <col min="25" max="25" width="9.5" style="4" customWidth="1"/>
    <col min="26" max="31" width="10.75" style="4" customWidth="1"/>
    <col min="32" max="32" width="25.75" style="4" customWidth="1"/>
    <col min="33" max="33" width="10.75" style="4" customWidth="1"/>
    <col min="34" max="40" width="10.75" style="4" hidden="1" customWidth="1"/>
    <col min="41" max="41" width="9.5" style="4" hidden="1" customWidth="1"/>
    <col min="42" max="42" width="10.75" style="4"/>
    <col min="43" max="43" width="15.75" style="4" customWidth="1"/>
    <col min="44" max="44" width="6.25" style="4" hidden="1" customWidth="1"/>
    <col min="45" max="46" width="15.75" style="4" customWidth="1"/>
    <col min="47" max="16384" width="10.75" style="1"/>
  </cols>
  <sheetData>
    <row r="1" spans="1:46" x14ac:dyDescent="0.3">
      <c r="B1" s="1"/>
      <c r="C1" s="1"/>
      <c r="D1" s="1"/>
      <c r="E1" s="1"/>
      <c r="F1" s="1"/>
      <c r="G1" s="1"/>
      <c r="H1" s="1"/>
      <c r="I1" s="1"/>
      <c r="J1" s="1"/>
      <c r="K1" s="1"/>
      <c r="L1" s="1"/>
      <c r="M1" s="1"/>
      <c r="N1" s="1"/>
      <c r="O1" s="1"/>
    </row>
    <row r="2" spans="1:46" ht="18" customHeight="1" x14ac:dyDescent="0.3">
      <c r="B2" s="169" t="s">
        <v>215</v>
      </c>
      <c r="C2" s="169"/>
      <c r="D2" s="170"/>
      <c r="E2" s="171"/>
      <c r="F2" s="171"/>
      <c r="G2" s="171"/>
      <c r="H2" s="171"/>
      <c r="I2" s="171"/>
      <c r="J2" s="171"/>
      <c r="K2" s="171"/>
      <c r="L2" s="171"/>
      <c r="M2" s="171"/>
      <c r="N2" s="171"/>
      <c r="O2" s="1"/>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row>
    <row r="3" spans="1:46" ht="10.5" customHeight="1" x14ac:dyDescent="0.3">
      <c r="B3" s="1"/>
      <c r="C3" s="1"/>
      <c r="D3" s="1"/>
      <c r="E3" s="1"/>
      <c r="F3" s="1"/>
      <c r="G3" s="1"/>
      <c r="H3" s="1"/>
      <c r="I3" s="1"/>
      <c r="J3" s="1"/>
      <c r="K3" s="1"/>
      <c r="L3" s="1"/>
      <c r="M3" s="1"/>
      <c r="N3" s="1"/>
      <c r="O3" s="1"/>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row>
    <row r="4" spans="1:46" ht="18.649999999999999" customHeight="1" x14ac:dyDescent="0.3">
      <c r="B4" s="132"/>
      <c r="C4" s="132"/>
      <c r="D4" s="132"/>
      <c r="E4" s="132"/>
      <c r="F4" s="132"/>
      <c r="G4" s="131" t="s">
        <v>217</v>
      </c>
      <c r="H4" s="82"/>
      <c r="I4" s="82"/>
      <c r="J4" s="82"/>
      <c r="K4" s="1"/>
      <c r="L4" s="55" t="s">
        <v>138</v>
      </c>
      <c r="M4" s="55" t="s">
        <v>139</v>
      </c>
      <c r="N4" s="56" t="s">
        <v>140</v>
      </c>
      <c r="O4" s="1"/>
    </row>
    <row r="5" spans="1:46" s="126" customFormat="1" ht="10.5" customHeight="1" x14ac:dyDescent="0.25">
      <c r="B5" s="132"/>
      <c r="C5" s="132"/>
      <c r="D5" s="132"/>
      <c r="E5" s="132"/>
      <c r="F5" s="132"/>
      <c r="G5" s="142" t="s">
        <v>126</v>
      </c>
      <c r="H5" s="142" t="s">
        <v>127</v>
      </c>
      <c r="I5" s="142" t="s">
        <v>128</v>
      </c>
      <c r="J5" s="124" t="s">
        <v>173</v>
      </c>
      <c r="L5" s="140">
        <f>SUM(PHP_Input_Tbl[Number of identical units])</f>
        <v>0</v>
      </c>
      <c r="M5" s="121">
        <f>SUM(PHP_Input_Tbl[Number of identical units])</f>
        <v>0</v>
      </c>
      <c r="N5" s="121">
        <f>SUM(PHP_Input_Tbl[Number of identical units])</f>
        <v>0</v>
      </c>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row>
    <row r="6" spans="1:46" s="126" customFormat="1" ht="10.5" customHeight="1" x14ac:dyDescent="0.25">
      <c r="B6" s="132"/>
      <c r="C6" s="132"/>
      <c r="D6" s="132"/>
      <c r="E6" s="132"/>
      <c r="F6" s="132"/>
      <c r="G6" s="119" t="s">
        <v>129</v>
      </c>
      <c r="H6" s="119" t="s">
        <v>130</v>
      </c>
      <c r="I6" s="120" t="s">
        <v>131</v>
      </c>
      <c r="J6" s="124" t="s">
        <v>174</v>
      </c>
      <c r="L6" s="121">
        <f>SUMIF(PHP_Input_Tbl[Demand &lt;=30],TRUE,PHP_Input_Tbl[Number of identical units])</f>
        <v>0</v>
      </c>
      <c r="M6" s="121">
        <f>SUMIF(PHP_Input_Tbl[Total Energy Use &lt;=40],TRUE,PHP_Input_Tbl[Number of identical units])</f>
        <v>0</v>
      </c>
      <c r="N6" s="121">
        <f>SUMIF(PHP_Input_Tbl[Generation &gt;= Total Energy Use],TRUE,PHP_Input_Tbl[Number of identical units])</f>
        <v>0</v>
      </c>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row>
    <row r="7" spans="1:46" s="126" customFormat="1" ht="10.5" customHeight="1" x14ac:dyDescent="0.25">
      <c r="B7" s="132"/>
      <c r="C7" s="132"/>
      <c r="D7" s="132"/>
      <c r="E7" s="132"/>
      <c r="F7" s="132"/>
      <c r="J7" s="124" t="s">
        <v>175</v>
      </c>
      <c r="L7" s="128" t="str">
        <f>IFERROR(L6/L5,"")</f>
        <v/>
      </c>
      <c r="M7" s="128" t="str">
        <f>IFERROR(M6/M5,"")</f>
        <v/>
      </c>
      <c r="N7" s="128" t="str">
        <f>IFERROR(N6/N5,"")</f>
        <v/>
      </c>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row>
    <row r="8" spans="1:46" s="126" customFormat="1" ht="10.5" customHeight="1" x14ac:dyDescent="0.25">
      <c r="B8" s="132"/>
      <c r="C8" s="132"/>
      <c r="D8" s="132"/>
      <c r="E8" s="132"/>
      <c r="F8" s="132"/>
      <c r="H8" s="133" t="s">
        <v>133</v>
      </c>
      <c r="I8" s="139">
        <f>SUM(PHP_Input_Tbl[Total Area
(TFA m2)])</f>
        <v>0</v>
      </c>
      <c r="J8" s="130" t="s">
        <v>176</v>
      </c>
      <c r="L8" s="129">
        <f>SUM(PHP_Input_Tbl[Demand * M2])</f>
        <v>0</v>
      </c>
      <c r="M8" s="129">
        <f>SUM(PHP_Input_Tbl[Energy Use * M2])</f>
        <v>0</v>
      </c>
      <c r="N8" s="129">
        <f>SUM(PHP_Input_Tbl[Generation * M2])</f>
        <v>0</v>
      </c>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row>
    <row r="9" spans="1:46" s="126" customFormat="1" ht="10.5" customHeight="1" x14ac:dyDescent="0.25">
      <c r="B9" s="132"/>
      <c r="C9" s="132"/>
      <c r="D9" s="132"/>
      <c r="E9" s="132"/>
      <c r="F9" s="132"/>
      <c r="H9" s="133" t="s">
        <v>177</v>
      </c>
      <c r="I9" s="127" t="str">
        <f>M10</f>
        <v/>
      </c>
      <c r="J9" s="125" t="s">
        <v>178</v>
      </c>
      <c r="L9" s="122" t="str">
        <f>IFERROR(SUM(L8)/I8,"")</f>
        <v/>
      </c>
      <c r="M9" s="122" t="str">
        <f>IFERROR(SUM(M8)/I8,"")</f>
        <v/>
      </c>
      <c r="N9" s="122" t="str">
        <f>IFERROR(SUM(N8)/I8,"")</f>
        <v/>
      </c>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row>
    <row r="10" spans="1:46" s="126" customFormat="1" ht="10.5" customHeight="1" x14ac:dyDescent="0.25">
      <c r="B10" s="132"/>
      <c r="C10" s="132"/>
      <c r="D10" s="132"/>
      <c r="E10" s="132"/>
      <c r="F10" s="132"/>
      <c r="H10" s="133" t="s">
        <v>179</v>
      </c>
      <c r="I10" s="123">
        <f>SUM(PHP_Input_Tbl[Annual Renewable Energy Deficit  (kWh/year)])</f>
        <v>0</v>
      </c>
      <c r="J10" s="125" t="s">
        <v>180</v>
      </c>
      <c r="L10" s="123" t="str">
        <f>IFERROR(L9*I8,"")</f>
        <v/>
      </c>
      <c r="M10" s="123" t="str">
        <f>IFERROR(M9*I8,"")</f>
        <v/>
      </c>
      <c r="N10" s="123" t="str">
        <f>IFERROR(N9*I8,"")</f>
        <v/>
      </c>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row>
    <row r="11" spans="1:46" s="126" customFormat="1" ht="10.5" customHeight="1" x14ac:dyDescent="0.2">
      <c r="P11" s="134"/>
      <c r="R11" s="136"/>
      <c r="S11" s="135"/>
      <c r="T11" s="135"/>
      <c r="U11" s="137"/>
      <c r="V11" s="137"/>
      <c r="W11" s="138"/>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row>
    <row r="12" spans="1:46" ht="28.15" customHeight="1" x14ac:dyDescent="0.3">
      <c r="B12" s="211" t="s">
        <v>216</v>
      </c>
      <c r="C12" s="211"/>
      <c r="D12" s="211"/>
      <c r="E12" s="211"/>
      <c r="F12" s="211"/>
      <c r="G12" s="211"/>
      <c r="H12" s="211"/>
      <c r="I12" s="211"/>
      <c r="J12" s="211"/>
      <c r="K12" s="211"/>
      <c r="L12" s="211"/>
      <c r="M12" s="211"/>
      <c r="N12" s="211"/>
      <c r="O12" s="51"/>
    </row>
    <row r="13" spans="1:46" x14ac:dyDescent="0.3">
      <c r="B13" s="1"/>
      <c r="C13" s="1"/>
      <c r="D13" s="1"/>
      <c r="E13" s="1"/>
      <c r="F13" s="1"/>
      <c r="G13" s="1"/>
      <c r="H13" s="1"/>
      <c r="I13" s="1"/>
      <c r="J13" s="1"/>
      <c r="K13" s="1"/>
      <c r="L13" s="1"/>
      <c r="M13" s="1"/>
      <c r="N13" s="1"/>
      <c r="O13" s="1"/>
    </row>
    <row r="14" spans="1:46" x14ac:dyDescent="0.3">
      <c r="B14" s="57" t="str">
        <f>'2-DEVELOPMENT INFORMATION'!B11</f>
        <v>Development location</v>
      </c>
      <c r="C14" s="58"/>
      <c r="D14" s="58"/>
      <c r="E14" s="59">
        <f>'2-DEVELOPMENT INFORMATION'!E11</f>
        <v>0</v>
      </c>
      <c r="F14" s="52"/>
      <c r="G14" s="60"/>
      <c r="H14" s="52"/>
      <c r="I14" s="52"/>
      <c r="J14" s="53"/>
      <c r="K14" s="1"/>
      <c r="L14" s="83" t="s">
        <v>218</v>
      </c>
      <c r="M14" s="52"/>
      <c r="N14" s="53"/>
      <c r="O14" s="1"/>
    </row>
    <row r="15" spans="1:46" x14ac:dyDescent="0.3">
      <c r="B15" s="1"/>
      <c r="C15" s="1"/>
      <c r="D15" s="1"/>
      <c r="E15" s="1"/>
      <c r="F15" s="1"/>
      <c r="G15" s="1"/>
      <c r="H15" s="1"/>
      <c r="I15" s="1"/>
      <c r="J15" s="1"/>
      <c r="K15" s="1"/>
      <c r="L15" s="1"/>
      <c r="M15" s="1"/>
      <c r="N15" s="1"/>
      <c r="O15" s="1"/>
    </row>
    <row r="16" spans="1:46" s="34" customFormat="1" ht="36" customHeight="1" x14ac:dyDescent="0.3">
      <c r="A16" s="1"/>
      <c r="B16" s="212" t="s">
        <v>181</v>
      </c>
      <c r="C16" s="213"/>
      <c r="D16" s="213"/>
      <c r="E16" s="114" t="s">
        <v>182</v>
      </c>
      <c r="F16" s="112"/>
      <c r="G16" s="112"/>
      <c r="H16" s="112"/>
      <c r="I16" s="112"/>
      <c r="J16" s="113"/>
      <c r="K16" s="41"/>
      <c r="L16" s="55" t="s">
        <v>138</v>
      </c>
      <c r="M16" s="55" t="s">
        <v>139</v>
      </c>
      <c r="N16" s="56" t="s">
        <v>140</v>
      </c>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row>
    <row r="17" spans="1:15" ht="64.900000000000006" customHeight="1" x14ac:dyDescent="0.3">
      <c r="B17" s="105" t="s">
        <v>183</v>
      </c>
      <c r="C17" s="105" t="s">
        <v>145</v>
      </c>
      <c r="D17" s="105" t="s">
        <v>184</v>
      </c>
      <c r="E17" s="106" t="s">
        <v>185</v>
      </c>
      <c r="F17" s="107" t="s">
        <v>186</v>
      </c>
      <c r="G17" s="107" t="s">
        <v>187</v>
      </c>
      <c r="H17" s="107" t="s">
        <v>188</v>
      </c>
      <c r="I17" s="107" t="s">
        <v>189</v>
      </c>
      <c r="J17" s="108" t="s">
        <v>158</v>
      </c>
      <c r="K17" s="110" t="s">
        <v>152</v>
      </c>
      <c r="L17" s="106" t="s">
        <v>190</v>
      </c>
      <c r="M17" s="106" t="s">
        <v>191</v>
      </c>
      <c r="N17" s="109" t="s">
        <v>192</v>
      </c>
      <c r="O17" s="1"/>
    </row>
    <row r="18" spans="1:15" x14ac:dyDescent="0.3">
      <c r="B18" s="104" t="str">
        <f>IF('3-PHPP APPLICANT INPUT'!B13&lt;&gt;"",'3-PHPP APPLICANT INPUT'!B13,"")</f>
        <v/>
      </c>
      <c r="C18" s="143" t="str">
        <f>IF('3-PHPP APPLICANT INPUT'!E13&lt;&gt;"",'3-PHPP APPLICANT INPUT'!E13,"")</f>
        <v/>
      </c>
      <c r="D18" s="46" t="str">
        <f>IF('3-PHPP APPLICANT INPUT'!F13&lt;&gt;"",'3-PHPP APPLICANT INPUT'!F13,"")</f>
        <v/>
      </c>
      <c r="E18" s="61" t="str">
        <f>IF('3-PHPP APPLICANT INPUT'!M13&lt;&gt;"",'3-PHPP APPLICANT INPUT'!M13,"")</f>
        <v/>
      </c>
      <c r="F18" s="61" t="str">
        <f>IF('3-PHPP APPLICANT INPUT'!N13&lt;&gt;"",'3-PHPP APPLICANT INPUT'!N13,"")</f>
        <v/>
      </c>
      <c r="G18" s="61" t="str">
        <f>IF('3-PHPP APPLICANT INPUT'!O13&lt;&gt;"",'3-PHPP APPLICANT INPUT'!O13,"")</f>
        <v/>
      </c>
      <c r="H18" s="61" t="str">
        <f>IF('3-PHPP APPLICANT INPUT'!P13&lt;&gt;"",'3-PHPP APPLICANT INPUT'!P13,"")</f>
        <v/>
      </c>
      <c r="I18" s="61" t="str">
        <f>IF('3-PHPP APPLICANT INPUT'!Q13&lt;&gt;"",'3-PHPP APPLICANT INPUT'!Q13,"")</f>
        <v/>
      </c>
      <c r="J18" s="45" t="str">
        <f>IF('3-PHPP APPLICANT INPUT'!R13&lt;&gt;"",'3-PHPP APPLICANT INPUT'!R13,"")</f>
        <v/>
      </c>
      <c r="K18" s="44"/>
      <c r="L18" s="42" t="str">
        <f>IF('3-PHPP APPLICANT INPUT'!U13=0,"",'3-PHPP APPLICANT INPUT'!U13)</f>
        <v/>
      </c>
      <c r="M18" s="43" t="str">
        <f>IF('3-PHPP APPLICANT INPUT'!W13=0,"",'3-PHPP APPLICANT INPUT'!W13)</f>
        <v/>
      </c>
      <c r="N18" s="43" t="str">
        <f>IF('3-PHPP APPLICANT INPUT'!X13=0,"",'3-PHPP APPLICANT INPUT'!X13)</f>
        <v/>
      </c>
      <c r="O18" s="1"/>
    </row>
    <row r="19" spans="1:15" x14ac:dyDescent="0.3">
      <c r="B19" s="104" t="str">
        <f>IF('3-PHPP APPLICANT INPUT'!B14&lt;&gt;"",'3-PHPP APPLICANT INPUT'!B14,"")</f>
        <v/>
      </c>
      <c r="C19" s="143" t="str">
        <f>IF('3-PHPP APPLICANT INPUT'!E14&lt;&gt;"",'3-PHPP APPLICANT INPUT'!E14,"")</f>
        <v/>
      </c>
      <c r="D19" s="46" t="str">
        <f>IF('3-PHPP APPLICANT INPUT'!F14&lt;&gt;"",'3-PHPP APPLICANT INPUT'!F14,"")</f>
        <v/>
      </c>
      <c r="E19" s="61" t="str">
        <f>IF('3-PHPP APPLICANT INPUT'!M14&lt;&gt;"",'3-PHPP APPLICANT INPUT'!M14,"")</f>
        <v/>
      </c>
      <c r="F19" s="61" t="str">
        <f>IF('3-PHPP APPLICANT INPUT'!N14&lt;&gt;"",'3-PHPP APPLICANT INPUT'!N14,"")</f>
        <v/>
      </c>
      <c r="G19" s="61" t="str">
        <f>IF('3-PHPP APPLICANT INPUT'!O14&lt;&gt;"",'3-PHPP APPLICANT INPUT'!O14,"")</f>
        <v/>
      </c>
      <c r="H19" s="61" t="str">
        <f>IF('3-PHPP APPLICANT INPUT'!P14&lt;&gt;"",'3-PHPP APPLICANT INPUT'!P14,"")</f>
        <v/>
      </c>
      <c r="I19" s="61" t="str">
        <f>IF('3-PHPP APPLICANT INPUT'!Q14&lt;&gt;"",'3-PHPP APPLICANT INPUT'!Q14,"")</f>
        <v/>
      </c>
      <c r="J19" s="45" t="str">
        <f>IF('3-PHPP APPLICANT INPUT'!R14&lt;&gt;"",'3-PHPP APPLICANT INPUT'!R14,"")</f>
        <v/>
      </c>
      <c r="K19" s="44"/>
      <c r="L19" s="42" t="str">
        <f>IF('3-PHPP APPLICANT INPUT'!U14=0,"",'3-PHPP APPLICANT INPUT'!U14)</f>
        <v/>
      </c>
      <c r="M19" s="43" t="str">
        <f>IF('3-PHPP APPLICANT INPUT'!W14=0,"",'3-PHPP APPLICANT INPUT'!W14)</f>
        <v/>
      </c>
      <c r="N19" s="43" t="str">
        <f>IF('3-PHPP APPLICANT INPUT'!X14=0,"",'3-PHPP APPLICANT INPUT'!X14)</f>
        <v/>
      </c>
      <c r="O19" s="1"/>
    </row>
    <row r="20" spans="1:15" s="4" customFormat="1" x14ac:dyDescent="0.3">
      <c r="A20" s="1"/>
      <c r="B20" s="104" t="str">
        <f>IF('3-PHPP APPLICANT INPUT'!B15&lt;&gt;"",'3-PHPP APPLICANT INPUT'!B15,"")</f>
        <v/>
      </c>
      <c r="C20" s="143" t="str">
        <f>IF('3-PHPP APPLICANT INPUT'!E15&lt;&gt;"",'3-PHPP APPLICANT INPUT'!E15,"")</f>
        <v/>
      </c>
      <c r="D20" s="46" t="str">
        <f>IF('3-PHPP APPLICANT INPUT'!F15&lt;&gt;"",'3-PHPP APPLICANT INPUT'!F15,"")</f>
        <v/>
      </c>
      <c r="E20" s="61" t="str">
        <f>IF('3-PHPP APPLICANT INPUT'!M15&lt;&gt;"",'3-PHPP APPLICANT INPUT'!M15,"")</f>
        <v/>
      </c>
      <c r="F20" s="61" t="str">
        <f>IF('3-PHPP APPLICANT INPUT'!N15&lt;&gt;"",'3-PHPP APPLICANT INPUT'!N15,"")</f>
        <v/>
      </c>
      <c r="G20" s="61" t="str">
        <f>IF('3-PHPP APPLICANT INPUT'!O15&lt;&gt;"",'3-PHPP APPLICANT INPUT'!O15,"")</f>
        <v/>
      </c>
      <c r="H20" s="61" t="str">
        <f>IF('3-PHPP APPLICANT INPUT'!P15&lt;&gt;"",'3-PHPP APPLICANT INPUT'!P15,"")</f>
        <v/>
      </c>
      <c r="I20" s="61" t="str">
        <f>IF('3-PHPP APPLICANT INPUT'!Q15&lt;&gt;"",'3-PHPP APPLICANT INPUT'!Q15,"")</f>
        <v/>
      </c>
      <c r="J20" s="45" t="str">
        <f>IF('3-PHPP APPLICANT INPUT'!R15&lt;&gt;"",'3-PHPP APPLICANT INPUT'!R15,"")</f>
        <v/>
      </c>
      <c r="K20" s="44"/>
      <c r="L20" s="42" t="str">
        <f>IF('3-PHPP APPLICANT INPUT'!U15=0,"",'3-PHPP APPLICANT INPUT'!U15)</f>
        <v/>
      </c>
      <c r="M20" s="43" t="str">
        <f>IF('3-PHPP APPLICANT INPUT'!W15=0,"",'3-PHPP APPLICANT INPUT'!W15)</f>
        <v/>
      </c>
      <c r="N20" s="43" t="str">
        <f>IF('3-PHPP APPLICANT INPUT'!X15=0,"",'3-PHPP APPLICANT INPUT'!X15)</f>
        <v/>
      </c>
      <c r="O20" s="1"/>
    </row>
    <row r="21" spans="1:15" s="4" customFormat="1" x14ac:dyDescent="0.3">
      <c r="A21" s="1"/>
      <c r="B21" s="104" t="str">
        <f>IF('3-PHPP APPLICANT INPUT'!B16&lt;&gt;"",'3-PHPP APPLICANT INPUT'!B16,"")</f>
        <v/>
      </c>
      <c r="C21" s="143" t="str">
        <f>IF('3-PHPP APPLICANT INPUT'!E16&lt;&gt;"",'3-PHPP APPLICANT INPUT'!E16,"")</f>
        <v/>
      </c>
      <c r="D21" s="46" t="str">
        <f>IF('3-PHPP APPLICANT INPUT'!F16&lt;&gt;"",'3-PHPP APPLICANT INPUT'!F16,"")</f>
        <v/>
      </c>
      <c r="E21" s="61" t="str">
        <f>IF('3-PHPP APPLICANT INPUT'!M16&lt;&gt;"",'3-PHPP APPLICANT INPUT'!M16,"")</f>
        <v/>
      </c>
      <c r="F21" s="61" t="str">
        <f>IF('3-PHPP APPLICANT INPUT'!N16&lt;&gt;"",'3-PHPP APPLICANT INPUT'!N16,"")</f>
        <v/>
      </c>
      <c r="G21" s="61" t="str">
        <f>IF('3-PHPP APPLICANT INPUT'!O16&lt;&gt;"",'3-PHPP APPLICANT INPUT'!O16,"")</f>
        <v/>
      </c>
      <c r="H21" s="61" t="str">
        <f>IF('3-PHPP APPLICANT INPUT'!P16&lt;&gt;"",'3-PHPP APPLICANT INPUT'!P16,"")</f>
        <v/>
      </c>
      <c r="I21" s="61" t="str">
        <f>IF('3-PHPP APPLICANT INPUT'!Q16&lt;&gt;"",'3-PHPP APPLICANT INPUT'!Q16,"")</f>
        <v/>
      </c>
      <c r="J21" s="45" t="str">
        <f>IF('3-PHPP APPLICANT INPUT'!R16&lt;&gt;"",'3-PHPP APPLICANT INPUT'!R16,"")</f>
        <v/>
      </c>
      <c r="K21" s="44"/>
      <c r="L21" s="42" t="str">
        <f>IF('3-PHPP APPLICANT INPUT'!U16=0,"",'3-PHPP APPLICANT INPUT'!U16)</f>
        <v/>
      </c>
      <c r="M21" s="43" t="str">
        <f>IF('3-PHPP APPLICANT INPUT'!W16=0,"",'3-PHPP APPLICANT INPUT'!W16)</f>
        <v/>
      </c>
      <c r="N21" s="43" t="str">
        <f>IF('3-PHPP APPLICANT INPUT'!X16=0,"",'3-PHPP APPLICANT INPUT'!X16)</f>
        <v/>
      </c>
      <c r="O21" s="1"/>
    </row>
    <row r="22" spans="1:15" s="4" customFormat="1" x14ac:dyDescent="0.3">
      <c r="A22" s="1"/>
      <c r="B22" s="104" t="str">
        <f>IF('3-PHPP APPLICANT INPUT'!B17&lt;&gt;"",'3-PHPP APPLICANT INPUT'!B17,"")</f>
        <v/>
      </c>
      <c r="C22" s="143" t="str">
        <f>IF('3-PHPP APPLICANT INPUT'!E17&lt;&gt;"",'3-PHPP APPLICANT INPUT'!E17,"")</f>
        <v/>
      </c>
      <c r="D22" s="46" t="str">
        <f>IF('3-PHPP APPLICANT INPUT'!F17&lt;&gt;"",'3-PHPP APPLICANT INPUT'!F17,"")</f>
        <v/>
      </c>
      <c r="E22" s="61" t="str">
        <f>IF('3-PHPP APPLICANT INPUT'!M17&lt;&gt;"",'3-PHPP APPLICANT INPUT'!M17,"")</f>
        <v/>
      </c>
      <c r="F22" s="61" t="str">
        <f>IF('3-PHPP APPLICANT INPUT'!N17&lt;&gt;"",'3-PHPP APPLICANT INPUT'!N17,"")</f>
        <v/>
      </c>
      <c r="G22" s="61" t="str">
        <f>IF('3-PHPP APPLICANT INPUT'!O17&lt;&gt;"",'3-PHPP APPLICANT INPUT'!O17,"")</f>
        <v/>
      </c>
      <c r="H22" s="61" t="str">
        <f>IF('3-PHPP APPLICANT INPUT'!P17&lt;&gt;"",'3-PHPP APPLICANT INPUT'!P17,"")</f>
        <v/>
      </c>
      <c r="I22" s="61" t="str">
        <f>IF('3-PHPP APPLICANT INPUT'!Q17&lt;&gt;"",'3-PHPP APPLICANT INPUT'!Q17,"")</f>
        <v/>
      </c>
      <c r="J22" s="45" t="str">
        <f>IF('3-PHPP APPLICANT INPUT'!R17&lt;&gt;"",'3-PHPP APPLICANT INPUT'!R17,"")</f>
        <v/>
      </c>
      <c r="K22" s="44"/>
      <c r="L22" s="42" t="str">
        <f>IF('3-PHPP APPLICANT INPUT'!U17=0,"",'3-PHPP APPLICANT INPUT'!U17)</f>
        <v/>
      </c>
      <c r="M22" s="43" t="str">
        <f>IF('3-PHPP APPLICANT INPUT'!W17=0,"",'3-PHPP APPLICANT INPUT'!W17)</f>
        <v/>
      </c>
      <c r="N22" s="43" t="str">
        <f>IF('3-PHPP APPLICANT INPUT'!X17=0,"",'3-PHPP APPLICANT INPUT'!X17)</f>
        <v/>
      </c>
      <c r="O22" s="1"/>
    </row>
    <row r="23" spans="1:15" s="4" customFormat="1" x14ac:dyDescent="0.3">
      <c r="A23" s="1"/>
      <c r="B23" s="104" t="str">
        <f>IF('3-PHPP APPLICANT INPUT'!B18&lt;&gt;"",'3-PHPP APPLICANT INPUT'!B18,"")</f>
        <v/>
      </c>
      <c r="C23" s="143" t="str">
        <f>IF('3-PHPP APPLICANT INPUT'!E18&lt;&gt;"",'3-PHPP APPLICANT INPUT'!E18,"")</f>
        <v/>
      </c>
      <c r="D23" s="46" t="str">
        <f>IF('3-PHPP APPLICANT INPUT'!F18&lt;&gt;"",'3-PHPP APPLICANT INPUT'!F18,"")</f>
        <v/>
      </c>
      <c r="E23" s="61" t="str">
        <f>IF('3-PHPP APPLICANT INPUT'!M18&lt;&gt;"",'3-PHPP APPLICANT INPUT'!M18,"")</f>
        <v/>
      </c>
      <c r="F23" s="61" t="str">
        <f>IF('3-PHPP APPLICANT INPUT'!N18&lt;&gt;"",'3-PHPP APPLICANT INPUT'!N18,"")</f>
        <v/>
      </c>
      <c r="G23" s="61" t="str">
        <f>IF('3-PHPP APPLICANT INPUT'!O18&lt;&gt;"",'3-PHPP APPLICANT INPUT'!O18,"")</f>
        <v/>
      </c>
      <c r="H23" s="61" t="str">
        <f>IF('3-PHPP APPLICANT INPUT'!P18&lt;&gt;"",'3-PHPP APPLICANT INPUT'!P18,"")</f>
        <v/>
      </c>
      <c r="I23" s="61" t="str">
        <f>IF('3-PHPP APPLICANT INPUT'!Q18&lt;&gt;"",'3-PHPP APPLICANT INPUT'!Q18,"")</f>
        <v/>
      </c>
      <c r="J23" s="45" t="str">
        <f>IF('3-PHPP APPLICANT INPUT'!R18&lt;&gt;"",'3-PHPP APPLICANT INPUT'!R18,"")</f>
        <v/>
      </c>
      <c r="K23" s="44"/>
      <c r="L23" s="42" t="str">
        <f>IF('3-PHPP APPLICANT INPUT'!U18=0,"",'3-PHPP APPLICANT INPUT'!U18)</f>
        <v/>
      </c>
      <c r="M23" s="43" t="str">
        <f>IF('3-PHPP APPLICANT INPUT'!W18=0,"",'3-PHPP APPLICANT INPUT'!W18)</f>
        <v/>
      </c>
      <c r="N23" s="43" t="str">
        <f>IF('3-PHPP APPLICANT INPUT'!X18=0,"",'3-PHPP APPLICANT INPUT'!X18)</f>
        <v/>
      </c>
      <c r="O23" s="1"/>
    </row>
    <row r="24" spans="1:15" s="4" customFormat="1" x14ac:dyDescent="0.3">
      <c r="A24" s="1"/>
      <c r="B24" s="104" t="str">
        <f>IF('3-PHPP APPLICANT INPUT'!B19&lt;&gt;"",'3-PHPP APPLICANT INPUT'!B19,"")</f>
        <v/>
      </c>
      <c r="C24" s="143" t="str">
        <f>IF('3-PHPP APPLICANT INPUT'!E19&lt;&gt;"",'3-PHPP APPLICANT INPUT'!E19,"")</f>
        <v/>
      </c>
      <c r="D24" s="46" t="str">
        <f>IF('3-PHPP APPLICANT INPUT'!F19&lt;&gt;"",'3-PHPP APPLICANT INPUT'!F19,"")</f>
        <v/>
      </c>
      <c r="E24" s="61" t="str">
        <f>IF('3-PHPP APPLICANT INPUT'!M19&lt;&gt;"",'3-PHPP APPLICANT INPUT'!M19,"")</f>
        <v/>
      </c>
      <c r="F24" s="61" t="str">
        <f>IF('3-PHPP APPLICANT INPUT'!N19&lt;&gt;"",'3-PHPP APPLICANT INPUT'!N19,"")</f>
        <v/>
      </c>
      <c r="G24" s="61" t="str">
        <f>IF('3-PHPP APPLICANT INPUT'!O19&lt;&gt;"",'3-PHPP APPLICANT INPUT'!O19,"")</f>
        <v/>
      </c>
      <c r="H24" s="61" t="str">
        <f>IF('3-PHPP APPLICANT INPUT'!P19&lt;&gt;"",'3-PHPP APPLICANT INPUT'!P19,"")</f>
        <v/>
      </c>
      <c r="I24" s="61" t="str">
        <f>IF('3-PHPP APPLICANT INPUT'!Q19&lt;&gt;"",'3-PHPP APPLICANT INPUT'!Q19,"")</f>
        <v/>
      </c>
      <c r="J24" s="45" t="str">
        <f>IF('3-PHPP APPLICANT INPUT'!R19&lt;&gt;"",'3-PHPP APPLICANT INPUT'!R19,"")</f>
        <v/>
      </c>
      <c r="K24" s="44"/>
      <c r="L24" s="42" t="str">
        <f>IF('3-PHPP APPLICANT INPUT'!U19=0,"",'3-PHPP APPLICANT INPUT'!U19)</f>
        <v/>
      </c>
      <c r="M24" s="43" t="str">
        <f>IF('3-PHPP APPLICANT INPUT'!W19=0,"",'3-PHPP APPLICANT INPUT'!W19)</f>
        <v/>
      </c>
      <c r="N24" s="43" t="str">
        <f>IF('3-PHPP APPLICANT INPUT'!X19=0,"",'3-PHPP APPLICANT INPUT'!X19)</f>
        <v/>
      </c>
      <c r="O24" s="1"/>
    </row>
    <row r="25" spans="1:15" s="4" customFormat="1" x14ac:dyDescent="0.3">
      <c r="A25" s="1"/>
      <c r="B25" s="104" t="str">
        <f>IF('3-PHPP APPLICANT INPUT'!B20&lt;&gt;"",'3-PHPP APPLICANT INPUT'!B20,"")</f>
        <v/>
      </c>
      <c r="C25" s="143" t="str">
        <f>IF('3-PHPP APPLICANT INPUT'!E20&lt;&gt;"",'3-PHPP APPLICANT INPUT'!E20,"")</f>
        <v/>
      </c>
      <c r="D25" s="46" t="str">
        <f>IF('3-PHPP APPLICANT INPUT'!F20&lt;&gt;"",'3-PHPP APPLICANT INPUT'!F20,"")</f>
        <v/>
      </c>
      <c r="E25" s="61" t="str">
        <f>IF('3-PHPP APPLICANT INPUT'!M20&lt;&gt;"",'3-PHPP APPLICANT INPUT'!M20,"")</f>
        <v/>
      </c>
      <c r="F25" s="61" t="str">
        <f>IF('3-PHPP APPLICANT INPUT'!N20&lt;&gt;"",'3-PHPP APPLICANT INPUT'!N20,"")</f>
        <v/>
      </c>
      <c r="G25" s="61" t="str">
        <f>IF('3-PHPP APPLICANT INPUT'!O20&lt;&gt;"",'3-PHPP APPLICANT INPUT'!O20,"")</f>
        <v/>
      </c>
      <c r="H25" s="61" t="str">
        <f>IF('3-PHPP APPLICANT INPUT'!P20&lt;&gt;"",'3-PHPP APPLICANT INPUT'!P20,"")</f>
        <v/>
      </c>
      <c r="I25" s="61" t="str">
        <f>IF('3-PHPP APPLICANT INPUT'!Q20&lt;&gt;"",'3-PHPP APPLICANT INPUT'!Q20,"")</f>
        <v/>
      </c>
      <c r="J25" s="45" t="str">
        <f>IF('3-PHPP APPLICANT INPUT'!R20&lt;&gt;"",'3-PHPP APPLICANT INPUT'!R20,"")</f>
        <v/>
      </c>
      <c r="K25" s="44"/>
      <c r="L25" s="42" t="str">
        <f>IF('3-PHPP APPLICANT INPUT'!U20=0,"",'3-PHPP APPLICANT INPUT'!U20)</f>
        <v/>
      </c>
      <c r="M25" s="43" t="str">
        <f>IF('3-PHPP APPLICANT INPUT'!W20=0,"",'3-PHPP APPLICANT INPUT'!W20)</f>
        <v/>
      </c>
      <c r="N25" s="43" t="str">
        <f>IF('3-PHPP APPLICANT INPUT'!X20=0,"",'3-PHPP APPLICANT INPUT'!X20)</f>
        <v/>
      </c>
      <c r="O25" s="1"/>
    </row>
    <row r="26" spans="1:15" s="4" customFormat="1" x14ac:dyDescent="0.3">
      <c r="A26" s="1"/>
      <c r="B26" s="104" t="str">
        <f>IF('3-PHPP APPLICANT INPUT'!B21&lt;&gt;"",'3-PHPP APPLICANT INPUT'!B21,"")</f>
        <v/>
      </c>
      <c r="C26" s="143" t="str">
        <f>IF('3-PHPP APPLICANT INPUT'!E21&lt;&gt;"",'3-PHPP APPLICANT INPUT'!E21,"")</f>
        <v/>
      </c>
      <c r="D26" s="46" t="str">
        <f>IF('3-PHPP APPLICANT INPUT'!F21&lt;&gt;"",'3-PHPP APPLICANT INPUT'!F21,"")</f>
        <v/>
      </c>
      <c r="E26" s="61" t="str">
        <f>IF('3-PHPP APPLICANT INPUT'!M21&lt;&gt;"",'3-PHPP APPLICANT INPUT'!M21,"")</f>
        <v/>
      </c>
      <c r="F26" s="61" t="str">
        <f>IF('3-PHPP APPLICANT INPUT'!N21&lt;&gt;"",'3-PHPP APPLICANT INPUT'!N21,"")</f>
        <v/>
      </c>
      <c r="G26" s="61" t="str">
        <f>IF('3-PHPP APPLICANT INPUT'!O21&lt;&gt;"",'3-PHPP APPLICANT INPUT'!O21,"")</f>
        <v/>
      </c>
      <c r="H26" s="61" t="str">
        <f>IF('3-PHPP APPLICANT INPUT'!P21&lt;&gt;"",'3-PHPP APPLICANT INPUT'!P21,"")</f>
        <v/>
      </c>
      <c r="I26" s="61" t="str">
        <f>IF('3-PHPP APPLICANT INPUT'!Q21&lt;&gt;"",'3-PHPP APPLICANT INPUT'!Q21,"")</f>
        <v/>
      </c>
      <c r="J26" s="45" t="str">
        <f>IF('3-PHPP APPLICANT INPUT'!R21&lt;&gt;"",'3-PHPP APPLICANT INPUT'!R21,"")</f>
        <v/>
      </c>
      <c r="K26" s="44"/>
      <c r="L26" s="42" t="str">
        <f>IF('3-PHPP APPLICANT INPUT'!U21=0,"",'3-PHPP APPLICANT INPUT'!U21)</f>
        <v/>
      </c>
      <c r="M26" s="43" t="str">
        <f>IF('3-PHPP APPLICANT INPUT'!W21=0,"",'3-PHPP APPLICANT INPUT'!W21)</f>
        <v/>
      </c>
      <c r="N26" s="43" t="str">
        <f>IF('3-PHPP APPLICANT INPUT'!X21=0,"",'3-PHPP APPLICANT INPUT'!X21)</f>
        <v/>
      </c>
      <c r="O26" s="1"/>
    </row>
    <row r="27" spans="1:15" s="4" customFormat="1" x14ac:dyDescent="0.3">
      <c r="A27" s="1"/>
      <c r="B27" s="104" t="str">
        <f>IF('3-PHPP APPLICANT INPUT'!B22&lt;&gt;"",'3-PHPP APPLICANT INPUT'!B22,"")</f>
        <v/>
      </c>
      <c r="C27" s="143" t="str">
        <f>IF('3-PHPP APPLICANT INPUT'!E22&lt;&gt;"",'3-PHPP APPLICANT INPUT'!E22,"")</f>
        <v/>
      </c>
      <c r="D27" s="46" t="str">
        <f>IF('3-PHPP APPLICANT INPUT'!F22&lt;&gt;"",'3-PHPP APPLICANT INPUT'!F22,"")</f>
        <v/>
      </c>
      <c r="E27" s="61" t="str">
        <f>IF('3-PHPP APPLICANT INPUT'!M22&lt;&gt;"",'3-PHPP APPLICANT INPUT'!M22,"")</f>
        <v/>
      </c>
      <c r="F27" s="61" t="str">
        <f>IF('3-PHPP APPLICANT INPUT'!N22&lt;&gt;"",'3-PHPP APPLICANT INPUT'!N22,"")</f>
        <v/>
      </c>
      <c r="G27" s="61" t="str">
        <f>IF('3-PHPP APPLICANT INPUT'!O22&lt;&gt;"",'3-PHPP APPLICANT INPUT'!O22,"")</f>
        <v/>
      </c>
      <c r="H27" s="61" t="str">
        <f>IF('3-PHPP APPLICANT INPUT'!P22&lt;&gt;"",'3-PHPP APPLICANT INPUT'!P22,"")</f>
        <v/>
      </c>
      <c r="I27" s="61" t="str">
        <f>IF('3-PHPP APPLICANT INPUT'!Q22&lt;&gt;"",'3-PHPP APPLICANT INPUT'!Q22,"")</f>
        <v/>
      </c>
      <c r="J27" s="45" t="str">
        <f>IF('3-PHPP APPLICANT INPUT'!R22&lt;&gt;"",'3-PHPP APPLICANT INPUT'!R22,"")</f>
        <v/>
      </c>
      <c r="K27" s="44"/>
      <c r="L27" s="42" t="str">
        <f>IF('3-PHPP APPLICANT INPUT'!U22=0,"",'3-PHPP APPLICANT INPUT'!U22)</f>
        <v/>
      </c>
      <c r="M27" s="43" t="str">
        <f>IF('3-PHPP APPLICANT INPUT'!W22=0,"",'3-PHPP APPLICANT INPUT'!W22)</f>
        <v/>
      </c>
      <c r="N27" s="43" t="str">
        <f>IF('3-PHPP APPLICANT INPUT'!X22=0,"",'3-PHPP APPLICANT INPUT'!X22)</f>
        <v/>
      </c>
      <c r="O27" s="1"/>
    </row>
    <row r="28" spans="1:15" s="4" customFormat="1" x14ac:dyDescent="0.3">
      <c r="A28" s="1"/>
      <c r="B28" s="104" t="str">
        <f>IF('3-PHPP APPLICANT INPUT'!B23&lt;&gt;"",'3-PHPP APPLICANT INPUT'!B23,"")</f>
        <v/>
      </c>
      <c r="C28" s="143" t="str">
        <f>IF('3-PHPP APPLICANT INPUT'!E23&lt;&gt;"",'3-PHPP APPLICANT INPUT'!E23,"")</f>
        <v/>
      </c>
      <c r="D28" s="46" t="str">
        <f>IF('3-PHPP APPLICANT INPUT'!F23&lt;&gt;"",'3-PHPP APPLICANT INPUT'!F23,"")</f>
        <v/>
      </c>
      <c r="E28" s="61" t="str">
        <f>IF('3-PHPP APPLICANT INPUT'!M23&lt;&gt;"",'3-PHPP APPLICANT INPUT'!M23,"")</f>
        <v/>
      </c>
      <c r="F28" s="61" t="str">
        <f>IF('3-PHPP APPLICANT INPUT'!N23&lt;&gt;"",'3-PHPP APPLICANT INPUT'!N23,"")</f>
        <v/>
      </c>
      <c r="G28" s="61" t="str">
        <f>IF('3-PHPP APPLICANT INPUT'!O23&lt;&gt;"",'3-PHPP APPLICANT INPUT'!O23,"")</f>
        <v/>
      </c>
      <c r="H28" s="61" t="str">
        <f>IF('3-PHPP APPLICANT INPUT'!P23&lt;&gt;"",'3-PHPP APPLICANT INPUT'!P23,"")</f>
        <v/>
      </c>
      <c r="I28" s="61" t="str">
        <f>IF('3-PHPP APPLICANT INPUT'!Q23&lt;&gt;"",'3-PHPP APPLICANT INPUT'!Q23,"")</f>
        <v/>
      </c>
      <c r="J28" s="45" t="str">
        <f>IF('3-PHPP APPLICANT INPUT'!R23&lt;&gt;"",'3-PHPP APPLICANT INPUT'!R23,"")</f>
        <v/>
      </c>
      <c r="K28" s="44"/>
      <c r="L28" s="42" t="str">
        <f>IF('3-PHPP APPLICANT INPUT'!U23=0,"",'3-PHPP APPLICANT INPUT'!U23)</f>
        <v/>
      </c>
      <c r="M28" s="43" t="str">
        <f>IF('3-PHPP APPLICANT INPUT'!W23=0,"",'3-PHPP APPLICANT INPUT'!W23)</f>
        <v/>
      </c>
      <c r="N28" s="43" t="str">
        <f>IF('3-PHPP APPLICANT INPUT'!X23=0,"",'3-PHPP APPLICANT INPUT'!X23)</f>
        <v/>
      </c>
      <c r="O28" s="1"/>
    </row>
    <row r="29" spans="1:15" s="4" customFormat="1" x14ac:dyDescent="0.3">
      <c r="A29" s="1"/>
      <c r="B29" s="104" t="str">
        <f>IF('3-PHPP APPLICANT INPUT'!B24&lt;&gt;"",'3-PHPP APPLICANT INPUT'!B24,"")</f>
        <v/>
      </c>
      <c r="C29" s="143" t="str">
        <f>IF('3-PHPP APPLICANT INPUT'!E24&lt;&gt;"",'3-PHPP APPLICANT INPUT'!E24,"")</f>
        <v/>
      </c>
      <c r="D29" s="46" t="str">
        <f>IF('3-PHPP APPLICANT INPUT'!F24&lt;&gt;"",'3-PHPP APPLICANT INPUT'!F24,"")</f>
        <v/>
      </c>
      <c r="E29" s="61" t="str">
        <f>IF('3-PHPP APPLICANT INPUT'!M24&lt;&gt;"",'3-PHPP APPLICANT INPUT'!M24,"")</f>
        <v/>
      </c>
      <c r="F29" s="61" t="str">
        <f>IF('3-PHPP APPLICANT INPUT'!N24&lt;&gt;"",'3-PHPP APPLICANT INPUT'!N24,"")</f>
        <v/>
      </c>
      <c r="G29" s="61" t="str">
        <f>IF('3-PHPP APPLICANT INPUT'!O24&lt;&gt;"",'3-PHPP APPLICANT INPUT'!O24,"")</f>
        <v/>
      </c>
      <c r="H29" s="61" t="str">
        <f>IF('3-PHPP APPLICANT INPUT'!P24&lt;&gt;"",'3-PHPP APPLICANT INPUT'!P24,"")</f>
        <v/>
      </c>
      <c r="I29" s="61" t="str">
        <f>IF('3-PHPP APPLICANT INPUT'!Q24&lt;&gt;"",'3-PHPP APPLICANT INPUT'!Q24,"")</f>
        <v/>
      </c>
      <c r="J29" s="45" t="str">
        <f>IF('3-PHPP APPLICANT INPUT'!R24&lt;&gt;"",'3-PHPP APPLICANT INPUT'!R24,"")</f>
        <v/>
      </c>
      <c r="K29" s="44"/>
      <c r="L29" s="42" t="str">
        <f>IF('3-PHPP APPLICANT INPUT'!U24=0,"",'3-PHPP APPLICANT INPUT'!U24)</f>
        <v/>
      </c>
      <c r="M29" s="43" t="str">
        <f>IF('3-PHPP APPLICANT INPUT'!W24=0,"",'3-PHPP APPLICANT INPUT'!W24)</f>
        <v/>
      </c>
      <c r="N29" s="43" t="str">
        <f>IF('3-PHPP APPLICANT INPUT'!X24=0,"",'3-PHPP APPLICANT INPUT'!X24)</f>
        <v/>
      </c>
      <c r="O29" s="1"/>
    </row>
    <row r="30" spans="1:15" s="4" customFormat="1" x14ac:dyDescent="0.3">
      <c r="A30" s="1"/>
      <c r="B30" s="104" t="str">
        <f>IF('3-PHPP APPLICANT INPUT'!B25&lt;&gt;"",'3-PHPP APPLICANT INPUT'!B25,"")</f>
        <v/>
      </c>
      <c r="C30" s="143" t="str">
        <f>IF('3-PHPP APPLICANT INPUT'!E25&lt;&gt;"",'3-PHPP APPLICANT INPUT'!E25,"")</f>
        <v/>
      </c>
      <c r="D30" s="46" t="str">
        <f>IF('3-PHPP APPLICANT INPUT'!F25&lt;&gt;"",'3-PHPP APPLICANT INPUT'!F25,"")</f>
        <v/>
      </c>
      <c r="E30" s="61" t="str">
        <f>IF('3-PHPP APPLICANT INPUT'!M25&lt;&gt;"",'3-PHPP APPLICANT INPUT'!M25,"")</f>
        <v/>
      </c>
      <c r="F30" s="61" t="str">
        <f>IF('3-PHPP APPLICANT INPUT'!N25&lt;&gt;"",'3-PHPP APPLICANT INPUT'!N25,"")</f>
        <v/>
      </c>
      <c r="G30" s="61" t="str">
        <f>IF('3-PHPP APPLICANT INPUT'!O25&lt;&gt;"",'3-PHPP APPLICANT INPUT'!O25,"")</f>
        <v/>
      </c>
      <c r="H30" s="61" t="str">
        <f>IF('3-PHPP APPLICANT INPUT'!P25&lt;&gt;"",'3-PHPP APPLICANT INPUT'!P25,"")</f>
        <v/>
      </c>
      <c r="I30" s="61" t="str">
        <f>IF('3-PHPP APPLICANT INPUT'!Q25&lt;&gt;"",'3-PHPP APPLICANT INPUT'!Q25,"")</f>
        <v/>
      </c>
      <c r="J30" s="45" t="str">
        <f>IF('3-PHPP APPLICANT INPUT'!R25&lt;&gt;"",'3-PHPP APPLICANT INPUT'!R25,"")</f>
        <v/>
      </c>
      <c r="K30" s="44"/>
      <c r="L30" s="42" t="str">
        <f>IF('3-PHPP APPLICANT INPUT'!U25=0,"",'3-PHPP APPLICANT INPUT'!U25)</f>
        <v/>
      </c>
      <c r="M30" s="43" t="str">
        <f>IF('3-PHPP APPLICANT INPUT'!W25=0,"",'3-PHPP APPLICANT INPUT'!W25)</f>
        <v/>
      </c>
      <c r="N30" s="43" t="str">
        <f>IF('3-PHPP APPLICANT INPUT'!X25=0,"",'3-PHPP APPLICANT INPUT'!X25)</f>
        <v/>
      </c>
      <c r="O30" s="1"/>
    </row>
    <row r="31" spans="1:15" s="4" customFormat="1" x14ac:dyDescent="0.3">
      <c r="A31" s="1"/>
      <c r="B31" s="104" t="str">
        <f>IF('3-PHPP APPLICANT INPUT'!B26&lt;&gt;"",'3-PHPP APPLICANT INPUT'!B26,"")</f>
        <v/>
      </c>
      <c r="C31" s="143" t="str">
        <f>IF('3-PHPP APPLICANT INPUT'!E26&lt;&gt;"",'3-PHPP APPLICANT INPUT'!E26,"")</f>
        <v/>
      </c>
      <c r="D31" s="46" t="str">
        <f>IF('3-PHPP APPLICANT INPUT'!F26&lt;&gt;"",'3-PHPP APPLICANT INPUT'!F26,"")</f>
        <v/>
      </c>
      <c r="E31" s="61" t="str">
        <f>IF('3-PHPP APPLICANT INPUT'!M26&lt;&gt;"",'3-PHPP APPLICANT INPUT'!M26,"")</f>
        <v/>
      </c>
      <c r="F31" s="61" t="str">
        <f>IF('3-PHPP APPLICANT INPUT'!N26&lt;&gt;"",'3-PHPP APPLICANT INPUT'!N26,"")</f>
        <v/>
      </c>
      <c r="G31" s="61" t="str">
        <f>IF('3-PHPP APPLICANT INPUT'!O26&lt;&gt;"",'3-PHPP APPLICANT INPUT'!O26,"")</f>
        <v/>
      </c>
      <c r="H31" s="61" t="str">
        <f>IF('3-PHPP APPLICANT INPUT'!P26&lt;&gt;"",'3-PHPP APPLICANT INPUT'!P26,"")</f>
        <v/>
      </c>
      <c r="I31" s="61" t="str">
        <f>IF('3-PHPP APPLICANT INPUT'!Q26&lt;&gt;"",'3-PHPP APPLICANT INPUT'!Q26,"")</f>
        <v/>
      </c>
      <c r="J31" s="45" t="str">
        <f>IF('3-PHPP APPLICANT INPUT'!R26&lt;&gt;"",'3-PHPP APPLICANT INPUT'!R26,"")</f>
        <v/>
      </c>
      <c r="K31" s="44"/>
      <c r="L31" s="42" t="str">
        <f>IF('3-PHPP APPLICANT INPUT'!U26=0,"",'3-PHPP APPLICANT INPUT'!U26)</f>
        <v/>
      </c>
      <c r="M31" s="43" t="str">
        <f>IF('3-PHPP APPLICANT INPUT'!W26=0,"",'3-PHPP APPLICANT INPUT'!W26)</f>
        <v/>
      </c>
      <c r="N31" s="43" t="str">
        <f>IF('3-PHPP APPLICANT INPUT'!X26=0,"",'3-PHPP APPLICANT INPUT'!X26)</f>
        <v/>
      </c>
      <c r="O31" s="1"/>
    </row>
    <row r="32" spans="1:15" s="4" customFormat="1" x14ac:dyDescent="0.3">
      <c r="A32" s="1"/>
      <c r="B32" s="104" t="str">
        <f>IF('3-PHPP APPLICANT INPUT'!B27&lt;&gt;"",'3-PHPP APPLICANT INPUT'!B27,"")</f>
        <v/>
      </c>
      <c r="C32" s="143" t="str">
        <f>IF('3-PHPP APPLICANT INPUT'!E27&lt;&gt;"",'3-PHPP APPLICANT INPUT'!E27,"")</f>
        <v/>
      </c>
      <c r="D32" s="46" t="str">
        <f>IF('3-PHPP APPLICANT INPUT'!F27&lt;&gt;"",'3-PHPP APPLICANT INPUT'!F27,"")</f>
        <v/>
      </c>
      <c r="E32" s="61" t="str">
        <f>IF('3-PHPP APPLICANT INPUT'!M27&lt;&gt;"",'3-PHPP APPLICANT INPUT'!M27,"")</f>
        <v/>
      </c>
      <c r="F32" s="61" t="str">
        <f>IF('3-PHPP APPLICANT INPUT'!N27&lt;&gt;"",'3-PHPP APPLICANT INPUT'!N27,"")</f>
        <v/>
      </c>
      <c r="G32" s="61" t="str">
        <f>IF('3-PHPP APPLICANT INPUT'!O27&lt;&gt;"",'3-PHPP APPLICANT INPUT'!O27,"")</f>
        <v/>
      </c>
      <c r="H32" s="61" t="str">
        <f>IF('3-PHPP APPLICANT INPUT'!P27&lt;&gt;"",'3-PHPP APPLICANT INPUT'!P27,"")</f>
        <v/>
      </c>
      <c r="I32" s="61" t="str">
        <f>IF('3-PHPP APPLICANT INPUT'!Q27&lt;&gt;"",'3-PHPP APPLICANT INPUT'!Q27,"")</f>
        <v/>
      </c>
      <c r="J32" s="45" t="str">
        <f>IF('3-PHPP APPLICANT INPUT'!R27&lt;&gt;"",'3-PHPP APPLICANT INPUT'!R27,"")</f>
        <v/>
      </c>
      <c r="K32" s="44"/>
      <c r="L32" s="42" t="str">
        <f>IF('3-PHPP APPLICANT INPUT'!U27=0,"",'3-PHPP APPLICANT INPUT'!U27)</f>
        <v/>
      </c>
      <c r="M32" s="43" t="str">
        <f>IF('3-PHPP APPLICANT INPUT'!W27=0,"",'3-PHPP APPLICANT INPUT'!W27)</f>
        <v/>
      </c>
      <c r="N32" s="43" t="str">
        <f>IF('3-PHPP APPLICANT INPUT'!X27=0,"",'3-PHPP APPLICANT INPUT'!X27)</f>
        <v/>
      </c>
      <c r="O32" s="1"/>
    </row>
    <row r="33" spans="1:15" s="4" customFormat="1" ht="15" customHeight="1" x14ac:dyDescent="0.3">
      <c r="A33" s="1"/>
      <c r="B33" s="104" t="str">
        <f>IF('3-PHPP APPLICANT INPUT'!B28&lt;&gt;"",'3-PHPP APPLICANT INPUT'!B28,"")</f>
        <v/>
      </c>
      <c r="C33" s="143" t="str">
        <f>IF('3-PHPP APPLICANT INPUT'!E28&lt;&gt;"",'3-PHPP APPLICANT INPUT'!E28,"")</f>
        <v/>
      </c>
      <c r="D33" s="46" t="str">
        <f>IF('3-PHPP APPLICANT INPUT'!F28&lt;&gt;"",'3-PHPP APPLICANT INPUT'!F28,"")</f>
        <v/>
      </c>
      <c r="E33" s="61" t="str">
        <f>IF('3-PHPP APPLICANT INPUT'!M28&lt;&gt;"",'3-PHPP APPLICANT INPUT'!M28,"")</f>
        <v/>
      </c>
      <c r="F33" s="61" t="str">
        <f>IF('3-PHPP APPLICANT INPUT'!N28&lt;&gt;"",'3-PHPP APPLICANT INPUT'!N28,"")</f>
        <v/>
      </c>
      <c r="G33" s="61" t="str">
        <f>IF('3-PHPP APPLICANT INPUT'!O28&lt;&gt;"",'3-PHPP APPLICANT INPUT'!O28,"")</f>
        <v/>
      </c>
      <c r="H33" s="61" t="str">
        <f>IF('3-PHPP APPLICANT INPUT'!P28&lt;&gt;"",'3-PHPP APPLICANT INPUT'!P28,"")</f>
        <v/>
      </c>
      <c r="I33" s="61" t="str">
        <f>IF('3-PHPP APPLICANT INPUT'!Q28&lt;&gt;"",'3-PHPP APPLICANT INPUT'!Q28,"")</f>
        <v/>
      </c>
      <c r="J33" s="45" t="str">
        <f>IF('3-PHPP APPLICANT INPUT'!R28&lt;&gt;"",'3-PHPP APPLICANT INPUT'!R28,"")</f>
        <v/>
      </c>
      <c r="K33" s="44"/>
      <c r="L33" s="42" t="str">
        <f>IF('3-PHPP APPLICANT INPUT'!U28=0,"",'3-PHPP APPLICANT INPUT'!U28)</f>
        <v/>
      </c>
      <c r="M33" s="43" t="str">
        <f>IF('3-PHPP APPLICANT INPUT'!W28=0,"",'3-PHPP APPLICANT INPUT'!W28)</f>
        <v/>
      </c>
      <c r="N33" s="43" t="str">
        <f>IF('3-PHPP APPLICANT INPUT'!X28=0,"",'3-PHPP APPLICANT INPUT'!X28)</f>
        <v/>
      </c>
      <c r="O33" s="1"/>
    </row>
    <row r="34" spans="1:15" s="4" customFormat="1" x14ac:dyDescent="0.3">
      <c r="A34" s="1"/>
      <c r="B34" s="104" t="str">
        <f>IF('3-PHPP APPLICANT INPUT'!B29&lt;&gt;"",'3-PHPP APPLICANT INPUT'!B29,"")</f>
        <v/>
      </c>
      <c r="C34" s="143" t="str">
        <f>IF('3-PHPP APPLICANT INPUT'!E29&lt;&gt;"",'3-PHPP APPLICANT INPUT'!E29,"")</f>
        <v/>
      </c>
      <c r="D34" s="46" t="str">
        <f>IF('3-PHPP APPLICANT INPUT'!F29&lt;&gt;"",'3-PHPP APPLICANT INPUT'!F29,"")</f>
        <v/>
      </c>
      <c r="E34" s="61" t="str">
        <f>IF('3-PHPP APPLICANT INPUT'!M29&lt;&gt;"",'3-PHPP APPLICANT INPUT'!M29,"")</f>
        <v/>
      </c>
      <c r="F34" s="61" t="str">
        <f>IF('3-PHPP APPLICANT INPUT'!N29&lt;&gt;"",'3-PHPP APPLICANT INPUT'!N29,"")</f>
        <v/>
      </c>
      <c r="G34" s="61" t="str">
        <f>IF('3-PHPP APPLICANT INPUT'!O29&lt;&gt;"",'3-PHPP APPLICANT INPUT'!O29,"")</f>
        <v/>
      </c>
      <c r="H34" s="61" t="str">
        <f>IF('3-PHPP APPLICANT INPUT'!P29&lt;&gt;"",'3-PHPP APPLICANT INPUT'!P29,"")</f>
        <v/>
      </c>
      <c r="I34" s="61" t="str">
        <f>IF('3-PHPP APPLICANT INPUT'!Q29&lt;&gt;"",'3-PHPP APPLICANT INPUT'!Q29,"")</f>
        <v/>
      </c>
      <c r="J34" s="45" t="str">
        <f>IF('3-PHPP APPLICANT INPUT'!R29&lt;&gt;"",'3-PHPP APPLICANT INPUT'!R29,"")</f>
        <v/>
      </c>
      <c r="K34" s="44"/>
      <c r="L34" s="42" t="str">
        <f>IF('3-PHPP APPLICANT INPUT'!U29=0,"",'3-PHPP APPLICANT INPUT'!U29)</f>
        <v/>
      </c>
      <c r="M34" s="43" t="str">
        <f>IF('3-PHPP APPLICANT INPUT'!W29=0,"",'3-PHPP APPLICANT INPUT'!W29)</f>
        <v/>
      </c>
      <c r="N34" s="43" t="str">
        <f>IF('3-PHPP APPLICANT INPUT'!X29=0,"",'3-PHPP APPLICANT INPUT'!X29)</f>
        <v/>
      </c>
      <c r="O34" s="1"/>
    </row>
    <row r="35" spans="1:15" s="4" customFormat="1" x14ac:dyDescent="0.3">
      <c r="A35" s="1"/>
      <c r="B35" s="104" t="str">
        <f>IF('3-PHPP APPLICANT INPUT'!B30&lt;&gt;"",'3-PHPP APPLICANT INPUT'!B30,"")</f>
        <v/>
      </c>
      <c r="C35" s="143" t="str">
        <f>IF('3-PHPP APPLICANT INPUT'!E30&lt;&gt;"",'3-PHPP APPLICANT INPUT'!E30,"")</f>
        <v/>
      </c>
      <c r="D35" s="46" t="str">
        <f>IF('3-PHPP APPLICANT INPUT'!F30&lt;&gt;"",'3-PHPP APPLICANT INPUT'!F30,"")</f>
        <v/>
      </c>
      <c r="E35" s="61" t="str">
        <f>IF('3-PHPP APPLICANT INPUT'!M30&lt;&gt;"",'3-PHPP APPLICANT INPUT'!M30,"")</f>
        <v/>
      </c>
      <c r="F35" s="61" t="str">
        <f>IF('3-PHPP APPLICANT INPUT'!N30&lt;&gt;"",'3-PHPP APPLICANT INPUT'!N30,"")</f>
        <v/>
      </c>
      <c r="G35" s="61" t="str">
        <f>IF('3-PHPP APPLICANT INPUT'!O30&lt;&gt;"",'3-PHPP APPLICANT INPUT'!O30,"")</f>
        <v/>
      </c>
      <c r="H35" s="61" t="str">
        <f>IF('3-PHPP APPLICANT INPUT'!P30&lt;&gt;"",'3-PHPP APPLICANT INPUT'!P30,"")</f>
        <v/>
      </c>
      <c r="I35" s="61" t="str">
        <f>IF('3-PHPP APPLICANT INPUT'!Q30&lt;&gt;"",'3-PHPP APPLICANT INPUT'!Q30,"")</f>
        <v/>
      </c>
      <c r="J35" s="45" t="str">
        <f>IF('3-PHPP APPLICANT INPUT'!R30&lt;&gt;"",'3-PHPP APPLICANT INPUT'!R30,"")</f>
        <v/>
      </c>
      <c r="K35" s="44"/>
      <c r="L35" s="42" t="str">
        <f>IF('3-PHPP APPLICANT INPUT'!U30=0,"",'3-PHPP APPLICANT INPUT'!U30)</f>
        <v/>
      </c>
      <c r="M35" s="43" t="str">
        <f>IF('3-PHPP APPLICANT INPUT'!W30=0,"",'3-PHPP APPLICANT INPUT'!W30)</f>
        <v/>
      </c>
      <c r="N35" s="43" t="str">
        <f>IF('3-PHPP APPLICANT INPUT'!X30=0,"",'3-PHPP APPLICANT INPUT'!X30)</f>
        <v/>
      </c>
      <c r="O35" s="1"/>
    </row>
    <row r="36" spans="1:15" s="4" customFormat="1" x14ac:dyDescent="0.3">
      <c r="A36" s="1"/>
      <c r="B36" s="1"/>
      <c r="C36" s="1"/>
      <c r="D36" s="1"/>
      <c r="E36" s="1"/>
      <c r="F36" s="1"/>
      <c r="G36" s="1"/>
      <c r="H36" s="1"/>
      <c r="I36" s="1"/>
      <c r="J36" s="1"/>
      <c r="K36" s="1"/>
      <c r="L36" s="1"/>
      <c r="M36" s="1"/>
      <c r="N36" s="1"/>
      <c r="O36" s="1"/>
    </row>
    <row r="37" spans="1:15" s="4" customFormat="1" x14ac:dyDescent="0.3"/>
    <row r="38" spans="1:15" s="4" customFormat="1" x14ac:dyDescent="0.3"/>
    <row r="39" spans="1:15" s="4" customFormat="1" x14ac:dyDescent="0.3"/>
    <row r="40" spans="1:15" s="4" customFormat="1" x14ac:dyDescent="0.3"/>
    <row r="41" spans="1:15" s="4" customFormat="1" x14ac:dyDescent="0.3"/>
    <row r="42" spans="1:15" s="4" customFormat="1" x14ac:dyDescent="0.3"/>
    <row r="43" spans="1:15" s="4" customFormat="1" x14ac:dyDescent="0.3"/>
    <row r="44" spans="1:15" s="4" customFormat="1" x14ac:dyDescent="0.3"/>
    <row r="45" spans="1:15" s="4" customFormat="1" x14ac:dyDescent="0.3"/>
    <row r="46" spans="1:15" s="4" customFormat="1" x14ac:dyDescent="0.3"/>
    <row r="47" spans="1:15" s="4" customFormat="1" x14ac:dyDescent="0.3"/>
    <row r="48" spans="1:15"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pans="1:1" s="4" customFormat="1" x14ac:dyDescent="0.3"/>
    <row r="242" spans="1:1" s="4" customFormat="1" x14ac:dyDescent="0.3"/>
    <row r="243" spans="1:1" s="4" customFormat="1" x14ac:dyDescent="0.3"/>
    <row r="244" spans="1:1" s="4" customFormat="1" x14ac:dyDescent="0.3"/>
    <row r="245" spans="1:1" s="4" customFormat="1" x14ac:dyDescent="0.3"/>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sheetData>
  <mergeCells count="2">
    <mergeCell ref="B12:N12"/>
    <mergeCell ref="B16:D16"/>
  </mergeCells>
  <conditionalFormatting sqref="L18:L35">
    <cfRule type="expression" dxfId="21" priority="5">
      <formula>AND($L18&gt;30,$L18&lt;&gt;"")</formula>
    </cfRule>
    <cfRule type="expression" dxfId="20" priority="6">
      <formula>$L18&lt;=30</formula>
    </cfRule>
  </conditionalFormatting>
  <conditionalFormatting sqref="M18:M35">
    <cfRule type="expression" dxfId="19" priority="8">
      <formula>AND($M18&gt;40,$M18&lt;&gt;"")</formula>
    </cfRule>
    <cfRule type="expression" dxfId="18" priority="9">
      <formula>$M18&lt;=40</formula>
    </cfRule>
  </conditionalFormatting>
  <conditionalFormatting sqref="N18:N35">
    <cfRule type="expression" dxfId="17" priority="63">
      <formula>AND($N18&gt;=$M18,$N18&lt;&gt;"")</formula>
    </cfRule>
    <cfRule type="expression" dxfId="16" priority="64">
      <formula>$N18&lt;$M18</formula>
    </cfRule>
  </conditionalFormatting>
  <printOptions horizontalCentered="1" verticalCentered="1"/>
  <pageMargins left="0.25" right="0.25" top="0.75" bottom="0.75" header="0.3" footer="0.3"/>
  <pageSetup paperSize="8" fitToHeight="0" orientation="landscape" r:id="rId1"/>
  <headerFooter>
    <oddHeader>&amp;R&amp;"Calibri"&amp;10&amp;KFF0000Information Classification: CONFIDENTIAL&amp;1#</oddHeader>
  </headerFooter>
  <colBreaks count="1" manualBreakCount="1">
    <brk id="15" max="1048575" man="1"/>
  </col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DFEDF-5D86-AB44-B837-E643D32F81BF}">
  <sheetPr>
    <pageSetUpPr fitToPage="1"/>
  </sheetPr>
  <dimension ref="B1:AR582"/>
  <sheetViews>
    <sheetView topLeftCell="A3" zoomScale="75" zoomScaleNormal="75" workbookViewId="0">
      <selection activeCell="AA11" sqref="AA11"/>
    </sheetView>
  </sheetViews>
  <sheetFormatPr defaultColWidth="10.75" defaultRowHeight="14" x14ac:dyDescent="0.3"/>
  <cols>
    <col min="1" max="1" width="1.75" style="1" customWidth="1"/>
    <col min="2" max="19" width="10.75" style="4"/>
    <col min="20" max="20" width="8.75" style="4" customWidth="1"/>
    <col min="21" max="16384" width="10.75" style="1"/>
  </cols>
  <sheetData>
    <row r="1" spans="2:44" ht="13.9" customHeight="1" x14ac:dyDescent="0.3">
      <c r="B1" s="1"/>
      <c r="C1" s="1"/>
      <c r="D1" s="1"/>
      <c r="E1" s="1"/>
      <c r="F1" s="1"/>
      <c r="G1" s="1"/>
      <c r="H1" s="1"/>
      <c r="I1" s="1"/>
      <c r="J1" s="1"/>
      <c r="K1" s="1"/>
      <c r="L1" s="1"/>
      <c r="M1" s="1"/>
      <c r="N1" s="1"/>
      <c r="O1" s="1"/>
      <c r="P1" s="1"/>
      <c r="Q1" s="1"/>
      <c r="R1" s="1"/>
      <c r="S1" s="1"/>
      <c r="T1" s="1"/>
    </row>
    <row r="2" spans="2:44" ht="25.15" customHeight="1" x14ac:dyDescent="0.3">
      <c r="B2" s="169" t="s">
        <v>193</v>
      </c>
      <c r="C2" s="171"/>
      <c r="D2" s="171"/>
      <c r="E2" s="171"/>
      <c r="F2" s="171"/>
      <c r="G2" s="171"/>
      <c r="H2" s="171"/>
      <c r="I2" s="171"/>
      <c r="J2" s="171"/>
      <c r="K2" s="171"/>
      <c r="L2" s="171"/>
      <c r="M2" s="171"/>
      <c r="N2" s="171"/>
      <c r="O2" s="171"/>
      <c r="P2" s="171"/>
      <c r="Q2" s="171"/>
      <c r="R2" s="171"/>
      <c r="S2" s="171"/>
      <c r="T2" s="171"/>
      <c r="U2" s="171"/>
      <c r="V2" s="171"/>
      <c r="W2" s="171"/>
    </row>
    <row r="3" spans="2:44" ht="30" customHeight="1" x14ac:dyDescent="0.3">
      <c r="S3" s="5"/>
      <c r="U3" s="4"/>
      <c r="V3" s="4"/>
      <c r="W3" s="4"/>
    </row>
    <row r="4" spans="2:44" x14ac:dyDescent="0.3">
      <c r="S4" s="6"/>
      <c r="U4" s="4"/>
      <c r="V4" s="4"/>
      <c r="W4" s="4"/>
    </row>
    <row r="5" spans="2:44" x14ac:dyDescent="0.3">
      <c r="S5" s="6"/>
      <c r="U5" s="4"/>
      <c r="V5" s="4"/>
      <c r="W5" s="4"/>
    </row>
    <row r="6" spans="2:44" x14ac:dyDescent="0.3">
      <c r="B6" s="1"/>
      <c r="C6" s="1"/>
      <c r="D6" s="1"/>
      <c r="E6" s="1"/>
      <c r="F6" s="1"/>
      <c r="G6" s="1"/>
      <c r="H6" s="1"/>
      <c r="I6" s="1"/>
      <c r="J6" s="1"/>
      <c r="K6" s="1"/>
      <c r="L6" s="1"/>
      <c r="M6" s="1"/>
      <c r="N6" s="1"/>
      <c r="O6" s="1"/>
      <c r="P6" s="1"/>
      <c r="Q6" s="1"/>
      <c r="R6" s="1"/>
      <c r="S6" s="1"/>
      <c r="T6" s="1"/>
    </row>
    <row r="7" spans="2:44" x14ac:dyDescent="0.3">
      <c r="B7" s="4" t="s">
        <v>194</v>
      </c>
      <c r="U7" s="4"/>
      <c r="V7" s="4"/>
      <c r="W7" s="4"/>
    </row>
    <row r="8" spans="2:44" x14ac:dyDescent="0.3">
      <c r="B8" s="1"/>
      <c r="C8" s="1"/>
      <c r="D8" s="1"/>
      <c r="E8" s="1"/>
      <c r="F8" s="1"/>
      <c r="G8" s="1"/>
      <c r="H8" s="1"/>
      <c r="I8" s="1"/>
      <c r="J8" s="1"/>
      <c r="K8" s="1"/>
      <c r="L8" s="1"/>
      <c r="M8" s="1"/>
      <c r="N8" s="1"/>
      <c r="O8" s="1"/>
      <c r="P8" s="1"/>
      <c r="Q8" s="1"/>
      <c r="R8" s="1"/>
      <c r="S8" s="1"/>
      <c r="T8" s="1"/>
    </row>
    <row r="9" spans="2:44" x14ac:dyDescent="0.3">
      <c r="U9" s="4"/>
      <c r="V9" s="4"/>
      <c r="W9" s="4"/>
    </row>
    <row r="10" spans="2:44" x14ac:dyDescent="0.3">
      <c r="B10" s="29" t="s">
        <v>195</v>
      </c>
      <c r="C10" s="7"/>
      <c r="D10" s="7"/>
      <c r="E10" s="7"/>
      <c r="F10" s="7"/>
      <c r="G10" s="7"/>
      <c r="H10" s="7"/>
      <c r="I10" s="7"/>
      <c r="J10" s="7"/>
      <c r="K10" s="7"/>
      <c r="L10" s="7"/>
      <c r="M10" s="7"/>
      <c r="N10" s="7"/>
      <c r="O10" s="7"/>
      <c r="P10" s="7"/>
      <c r="Q10" s="7"/>
      <c r="R10" s="7"/>
      <c r="S10" s="7"/>
      <c r="T10" s="7"/>
      <c r="U10" s="7"/>
      <c r="V10" s="7"/>
      <c r="W10" s="7"/>
      <c r="AN10" s="50" t="s">
        <v>196</v>
      </c>
      <c r="AO10" s="40" t="s">
        <v>129</v>
      </c>
      <c r="AP10" s="40"/>
      <c r="AQ10" s="40" t="s">
        <v>130</v>
      </c>
      <c r="AR10" s="40" t="s">
        <v>131</v>
      </c>
    </row>
    <row r="11" spans="2:44" x14ac:dyDescent="0.3">
      <c r="B11" s="1"/>
      <c r="C11" s="1"/>
      <c r="D11" s="1"/>
      <c r="E11" s="1"/>
      <c r="F11" s="1"/>
      <c r="G11" s="1"/>
      <c r="H11" s="1"/>
      <c r="I11" s="1"/>
      <c r="J11" s="1"/>
      <c r="K11" s="1"/>
      <c r="L11" s="1"/>
      <c r="M11" s="1"/>
      <c r="N11" s="1"/>
      <c r="O11" s="1"/>
      <c r="P11" s="1"/>
      <c r="Q11" s="1"/>
      <c r="R11" s="1"/>
      <c r="S11" s="1"/>
      <c r="T11" s="1"/>
      <c r="AO11" s="38" t="s">
        <v>197</v>
      </c>
      <c r="AP11" s="39"/>
      <c r="AQ11" s="38" t="s">
        <v>197</v>
      </c>
      <c r="AR11" s="38"/>
    </row>
    <row r="12" spans="2:44" x14ac:dyDescent="0.3">
      <c r="B12" s="11" t="s">
        <v>198</v>
      </c>
      <c r="C12" s="13"/>
      <c r="D12" s="13"/>
      <c r="E12" s="13"/>
      <c r="F12" s="13"/>
      <c r="G12" s="13"/>
      <c r="H12" s="13"/>
      <c r="I12" s="13"/>
      <c r="J12" s="13"/>
      <c r="K12" s="19"/>
      <c r="L12" s="1"/>
      <c r="M12" s="11" t="s">
        <v>199</v>
      </c>
      <c r="N12" s="13"/>
      <c r="O12" s="13"/>
      <c r="P12" s="13"/>
      <c r="Q12" s="13"/>
      <c r="R12" s="13"/>
      <c r="S12" s="13"/>
      <c r="T12" s="13"/>
      <c r="U12" s="13"/>
      <c r="V12" s="13"/>
      <c r="W12" s="19"/>
      <c r="AP12" s="4"/>
    </row>
    <row r="13" spans="2:44" x14ac:dyDescent="0.3">
      <c r="B13" s="10"/>
      <c r="K13" s="18"/>
      <c r="L13" s="1"/>
      <c r="M13" s="10"/>
      <c r="U13" s="4"/>
      <c r="V13" s="4"/>
      <c r="W13" s="18"/>
      <c r="AP13" s="4"/>
    </row>
    <row r="14" spans="2:44" x14ac:dyDescent="0.3">
      <c r="B14" s="10"/>
      <c r="K14" s="18"/>
      <c r="L14" s="1"/>
      <c r="M14" s="10"/>
      <c r="U14" s="4"/>
      <c r="V14" s="4"/>
      <c r="W14" s="18"/>
      <c r="AD14" s="36"/>
      <c r="AP14" s="4"/>
    </row>
    <row r="15" spans="2:44" x14ac:dyDescent="0.3">
      <c r="B15" s="10"/>
      <c r="K15" s="18"/>
      <c r="L15" s="1"/>
      <c r="M15" s="10"/>
      <c r="U15" s="4"/>
      <c r="V15" s="4"/>
      <c r="W15" s="18"/>
      <c r="AP15" s="4"/>
    </row>
    <row r="16" spans="2:44" x14ac:dyDescent="0.3">
      <c r="B16" s="10"/>
      <c r="K16" s="18"/>
      <c r="L16" s="1"/>
      <c r="M16" s="10"/>
      <c r="U16" s="4"/>
      <c r="V16" s="4"/>
      <c r="W16" s="18"/>
      <c r="AP16" s="4"/>
    </row>
    <row r="17" spans="2:42" x14ac:dyDescent="0.3">
      <c r="B17" s="10"/>
      <c r="K17" s="18"/>
      <c r="L17" s="1"/>
      <c r="M17" s="10"/>
      <c r="U17" s="4"/>
      <c r="V17" s="4"/>
      <c r="W17" s="18"/>
      <c r="AP17" s="4"/>
    </row>
    <row r="18" spans="2:42" x14ac:dyDescent="0.3">
      <c r="B18" s="10"/>
      <c r="K18" s="18"/>
      <c r="L18" s="1"/>
      <c r="M18" s="10"/>
      <c r="U18" s="4"/>
      <c r="V18" s="4"/>
      <c r="W18" s="18"/>
      <c r="AP18" s="4"/>
    </row>
    <row r="19" spans="2:42" x14ac:dyDescent="0.3">
      <c r="B19" s="10"/>
      <c r="K19" s="18"/>
      <c r="L19" s="1"/>
      <c r="M19" s="10"/>
      <c r="U19" s="4"/>
      <c r="V19" s="4"/>
      <c r="W19" s="18"/>
      <c r="AP19" s="4"/>
    </row>
    <row r="20" spans="2:42" x14ac:dyDescent="0.3">
      <c r="B20" s="10"/>
      <c r="K20" s="18"/>
      <c r="L20" s="1"/>
      <c r="M20" s="10"/>
      <c r="U20" s="4"/>
      <c r="V20" s="4"/>
      <c r="W20" s="18"/>
      <c r="AP20" s="4"/>
    </row>
    <row r="21" spans="2:42" x14ac:dyDescent="0.3">
      <c r="B21" s="10"/>
      <c r="K21" s="18"/>
      <c r="L21" s="1"/>
      <c r="M21" s="10"/>
      <c r="U21" s="4"/>
      <c r="V21" s="4"/>
      <c r="W21" s="18"/>
      <c r="AP21" s="4"/>
    </row>
    <row r="22" spans="2:42" x14ac:dyDescent="0.3">
      <c r="B22" s="10"/>
      <c r="K22" s="18"/>
      <c r="L22" s="1"/>
      <c r="M22" s="10"/>
      <c r="U22" s="4"/>
      <c r="V22" s="4"/>
      <c r="W22" s="18"/>
      <c r="AP22" s="4"/>
    </row>
    <row r="23" spans="2:42" x14ac:dyDescent="0.3">
      <c r="B23" s="10"/>
      <c r="K23" s="18"/>
      <c r="L23" s="1"/>
      <c r="M23" s="10"/>
      <c r="U23" s="4"/>
      <c r="V23" s="4"/>
      <c r="W23" s="18"/>
      <c r="AP23" s="4"/>
    </row>
    <row r="24" spans="2:42" x14ac:dyDescent="0.3">
      <c r="B24" s="10"/>
      <c r="K24" s="18"/>
      <c r="L24" s="1"/>
      <c r="M24" s="10"/>
      <c r="U24" s="4"/>
      <c r="V24" s="4"/>
      <c r="W24" s="18"/>
      <c r="AP24" s="4"/>
    </row>
    <row r="25" spans="2:42" x14ac:dyDescent="0.3">
      <c r="B25" s="10"/>
      <c r="K25" s="18"/>
      <c r="L25" s="1"/>
      <c r="M25" s="10"/>
      <c r="U25" s="4"/>
      <c r="V25" s="4"/>
      <c r="W25" s="18"/>
      <c r="AP25" s="4"/>
    </row>
    <row r="26" spans="2:42" x14ac:dyDescent="0.3">
      <c r="B26" s="10"/>
      <c r="K26" s="18"/>
      <c r="L26" s="1"/>
      <c r="M26" s="10"/>
      <c r="U26" s="4"/>
      <c r="V26" s="4"/>
      <c r="W26" s="18"/>
      <c r="AP26" s="4"/>
    </row>
    <row r="27" spans="2:42" x14ac:dyDescent="0.3">
      <c r="B27" s="10"/>
      <c r="K27" s="18"/>
      <c r="L27" s="1"/>
      <c r="M27" s="10"/>
      <c r="U27" s="4"/>
      <c r="V27" s="4"/>
      <c r="W27" s="18"/>
      <c r="AP27" s="4"/>
    </row>
    <row r="28" spans="2:42" x14ac:dyDescent="0.3">
      <c r="B28" s="10"/>
      <c r="K28" s="18"/>
      <c r="L28" s="1"/>
      <c r="M28" s="10"/>
      <c r="U28" s="4"/>
      <c r="V28" s="4"/>
      <c r="W28" s="18"/>
      <c r="AP28" s="4"/>
    </row>
    <row r="29" spans="2:42" x14ac:dyDescent="0.3">
      <c r="B29" s="10"/>
      <c r="K29" s="18"/>
      <c r="L29" s="1"/>
      <c r="M29" s="10"/>
      <c r="U29" s="4"/>
      <c r="V29" s="4"/>
      <c r="W29" s="18"/>
      <c r="AP29" s="4"/>
    </row>
    <row r="30" spans="2:42" x14ac:dyDescent="0.3">
      <c r="B30" s="10"/>
      <c r="K30" s="18"/>
      <c r="L30" s="1"/>
      <c r="M30" s="10"/>
      <c r="U30" s="4"/>
      <c r="V30" s="4"/>
      <c r="W30" s="18"/>
      <c r="AP30" s="4"/>
    </row>
    <row r="31" spans="2:42" x14ac:dyDescent="0.3">
      <c r="B31" s="10"/>
      <c r="K31" s="18"/>
      <c r="L31" s="1"/>
      <c r="M31" s="10"/>
      <c r="U31" s="4"/>
      <c r="V31" s="4"/>
      <c r="W31" s="18"/>
      <c r="AP31" s="4"/>
    </row>
    <row r="32" spans="2:42" x14ac:dyDescent="0.3">
      <c r="B32" s="10"/>
      <c r="K32" s="18"/>
      <c r="L32" s="1"/>
      <c r="M32" s="10"/>
      <c r="U32" s="4"/>
      <c r="V32" s="4"/>
      <c r="W32" s="18"/>
      <c r="AP32" s="4"/>
    </row>
    <row r="33" spans="2:42" x14ac:dyDescent="0.3">
      <c r="B33" s="10"/>
      <c r="K33" s="18"/>
      <c r="L33" s="1"/>
      <c r="M33" s="10"/>
      <c r="U33" s="4"/>
      <c r="V33" s="4"/>
      <c r="W33" s="18"/>
      <c r="AP33" s="4"/>
    </row>
    <row r="34" spans="2:42" x14ac:dyDescent="0.3">
      <c r="B34" s="10"/>
      <c r="K34" s="18"/>
      <c r="L34" s="1"/>
      <c r="M34" s="10"/>
      <c r="U34" s="4"/>
      <c r="V34" s="4"/>
      <c r="W34" s="18"/>
      <c r="AP34" s="4"/>
    </row>
    <row r="35" spans="2:42" x14ac:dyDescent="0.3">
      <c r="B35" s="9"/>
      <c r="C35" s="7"/>
      <c r="D35" s="7"/>
      <c r="E35" s="7"/>
      <c r="F35" s="7"/>
      <c r="G35" s="7"/>
      <c r="H35" s="7"/>
      <c r="I35" s="7"/>
      <c r="J35" s="7"/>
      <c r="K35" s="20"/>
      <c r="L35" s="1"/>
      <c r="M35" s="9"/>
      <c r="N35" s="7"/>
      <c r="O35" s="7"/>
      <c r="P35" s="7"/>
      <c r="Q35" s="7"/>
      <c r="R35" s="7"/>
      <c r="S35" s="7"/>
      <c r="T35" s="7"/>
      <c r="U35" s="7"/>
      <c r="V35" s="7"/>
      <c r="W35" s="20"/>
      <c r="AP35" s="4"/>
    </row>
    <row r="36" spans="2:42" x14ac:dyDescent="0.3">
      <c r="B36" s="1"/>
      <c r="C36" s="1"/>
      <c r="D36" s="1"/>
      <c r="E36" s="1"/>
      <c r="F36" s="1"/>
      <c r="G36" s="1"/>
      <c r="H36" s="1"/>
      <c r="I36" s="1"/>
      <c r="J36" s="1"/>
      <c r="K36" s="1"/>
      <c r="L36" s="1"/>
      <c r="M36" s="1"/>
      <c r="N36" s="1"/>
      <c r="O36" s="1"/>
      <c r="P36" s="1"/>
      <c r="Q36" s="1"/>
      <c r="R36" s="1"/>
      <c r="S36" s="1"/>
      <c r="T36" s="1"/>
      <c r="AP36" s="4"/>
    </row>
    <row r="37" spans="2:42" x14ac:dyDescent="0.3">
      <c r="B37" s="1"/>
      <c r="C37" s="1"/>
      <c r="D37" s="1"/>
      <c r="E37" s="1"/>
      <c r="F37" s="1"/>
      <c r="G37" s="1"/>
      <c r="H37" s="1"/>
      <c r="I37" s="1"/>
      <c r="J37" s="1"/>
      <c r="K37" s="1"/>
      <c r="L37" s="1"/>
      <c r="M37" s="1"/>
      <c r="N37" s="1"/>
      <c r="O37" s="1"/>
      <c r="P37" s="1"/>
      <c r="Q37" s="1"/>
      <c r="R37" s="1"/>
      <c r="S37" s="1"/>
      <c r="T37" s="1"/>
      <c r="AP37" s="4"/>
    </row>
    <row r="38" spans="2:42" x14ac:dyDescent="0.3">
      <c r="B38" s="1"/>
      <c r="C38" s="1"/>
      <c r="D38" s="1"/>
      <c r="E38" s="1"/>
      <c r="F38" s="1"/>
      <c r="G38" s="1"/>
      <c r="H38" s="1"/>
      <c r="I38" s="1"/>
      <c r="J38" s="1"/>
      <c r="K38" s="1"/>
      <c r="L38" s="1"/>
      <c r="M38" s="1"/>
      <c r="N38" s="1"/>
      <c r="O38" s="1"/>
      <c r="P38" s="1"/>
      <c r="Q38" s="1"/>
      <c r="R38" s="1"/>
      <c r="S38" s="1"/>
      <c r="T38" s="1"/>
      <c r="AP38" s="4"/>
    </row>
    <row r="39" spans="2:42" x14ac:dyDescent="0.3">
      <c r="B39" s="1"/>
      <c r="C39" s="1"/>
      <c r="D39" s="1"/>
      <c r="E39" s="1"/>
      <c r="F39" s="1"/>
      <c r="G39" s="1"/>
      <c r="H39" s="1"/>
      <c r="I39" s="1"/>
      <c r="J39" s="1"/>
      <c r="K39" s="1"/>
      <c r="L39" s="1"/>
      <c r="M39" s="1"/>
      <c r="N39" s="1"/>
      <c r="O39" s="1"/>
      <c r="P39" s="1"/>
      <c r="Q39" s="1"/>
      <c r="R39" s="1"/>
      <c r="S39" s="1"/>
      <c r="T39" s="1"/>
      <c r="AP39" s="4"/>
    </row>
    <row r="40" spans="2:42" x14ac:dyDescent="0.3">
      <c r="B40" s="11" t="s">
        <v>200</v>
      </c>
      <c r="C40" s="13"/>
      <c r="D40" s="13"/>
      <c r="E40" s="13"/>
      <c r="F40" s="13"/>
      <c r="G40" s="13"/>
      <c r="H40" s="13"/>
      <c r="I40" s="13"/>
      <c r="J40" s="13"/>
      <c r="K40" s="19"/>
      <c r="L40" s="1"/>
      <c r="M40" s="11" t="s">
        <v>201</v>
      </c>
      <c r="N40" s="13"/>
      <c r="O40" s="13"/>
      <c r="P40" s="13"/>
      <c r="Q40" s="13"/>
      <c r="R40" s="13"/>
      <c r="S40" s="13"/>
      <c r="T40" s="13"/>
      <c r="U40" s="13"/>
      <c r="V40" s="13"/>
      <c r="W40" s="19"/>
      <c r="AP40" s="4"/>
    </row>
    <row r="41" spans="2:42" x14ac:dyDescent="0.3">
      <c r="B41" s="10"/>
      <c r="K41" s="18"/>
      <c r="L41" s="1"/>
      <c r="M41" s="10"/>
      <c r="U41" s="4"/>
      <c r="V41" s="4"/>
      <c r="W41" s="18"/>
      <c r="AP41" s="4"/>
    </row>
    <row r="42" spans="2:42" x14ac:dyDescent="0.3">
      <c r="B42" s="10"/>
      <c r="K42" s="18"/>
      <c r="L42" s="1"/>
      <c r="M42" s="10"/>
      <c r="U42" s="4"/>
      <c r="V42" s="4"/>
      <c r="W42" s="18"/>
      <c r="AP42" s="4"/>
    </row>
    <row r="43" spans="2:42" x14ac:dyDescent="0.3">
      <c r="B43" s="10"/>
      <c r="K43" s="18"/>
      <c r="L43" s="1"/>
      <c r="M43" s="10"/>
      <c r="U43" s="4"/>
      <c r="V43" s="4"/>
      <c r="W43" s="18"/>
      <c r="AP43" s="4"/>
    </row>
    <row r="44" spans="2:42" x14ac:dyDescent="0.3">
      <c r="B44" s="10"/>
      <c r="K44" s="18"/>
      <c r="L44" s="1"/>
      <c r="M44" s="10"/>
      <c r="U44" s="4"/>
      <c r="V44" s="4"/>
      <c r="W44" s="18"/>
      <c r="AP44" s="4"/>
    </row>
    <row r="45" spans="2:42" x14ac:dyDescent="0.3">
      <c r="B45" s="10"/>
      <c r="K45" s="18"/>
      <c r="L45" s="1"/>
      <c r="M45" s="10"/>
      <c r="U45" s="4"/>
      <c r="V45" s="4"/>
      <c r="W45" s="18"/>
      <c r="AP45" s="4"/>
    </row>
    <row r="46" spans="2:42" x14ac:dyDescent="0.3">
      <c r="B46" s="10"/>
      <c r="K46" s="18"/>
      <c r="L46" s="1"/>
      <c r="M46" s="10"/>
      <c r="U46" s="4"/>
      <c r="V46" s="4"/>
      <c r="W46" s="18"/>
      <c r="AP46" s="4"/>
    </row>
    <row r="47" spans="2:42" x14ac:dyDescent="0.3">
      <c r="B47" s="10"/>
      <c r="K47" s="18"/>
      <c r="L47" s="1"/>
      <c r="M47" s="10"/>
      <c r="U47" s="4"/>
      <c r="V47" s="4"/>
      <c r="W47" s="18"/>
      <c r="AP47" s="4"/>
    </row>
    <row r="48" spans="2:42" x14ac:dyDescent="0.3">
      <c r="B48" s="10"/>
      <c r="K48" s="18"/>
      <c r="L48" s="1"/>
      <c r="M48" s="10"/>
      <c r="U48" s="4"/>
      <c r="V48" s="4"/>
      <c r="W48" s="18"/>
      <c r="AP48" s="4"/>
    </row>
    <row r="49" spans="2:42" x14ac:dyDescent="0.3">
      <c r="B49" s="10"/>
      <c r="K49" s="18"/>
      <c r="L49" s="1"/>
      <c r="M49" s="10"/>
      <c r="U49" s="4"/>
      <c r="V49" s="4"/>
      <c r="W49" s="18"/>
      <c r="AP49" s="4"/>
    </row>
    <row r="50" spans="2:42" x14ac:dyDescent="0.3">
      <c r="B50" s="10"/>
      <c r="K50" s="18"/>
      <c r="L50" s="1"/>
      <c r="M50" s="10"/>
      <c r="U50" s="4"/>
      <c r="V50" s="4"/>
      <c r="W50" s="18"/>
      <c r="AP50" s="4"/>
    </row>
    <row r="51" spans="2:42" x14ac:dyDescent="0.3">
      <c r="B51" s="10"/>
      <c r="K51" s="18"/>
      <c r="L51" s="1"/>
      <c r="M51" s="10"/>
      <c r="U51" s="4"/>
      <c r="V51" s="4"/>
      <c r="W51" s="18"/>
      <c r="AP51" s="4"/>
    </row>
    <row r="52" spans="2:42" x14ac:dyDescent="0.3">
      <c r="B52" s="10"/>
      <c r="K52" s="18"/>
      <c r="L52" s="1"/>
      <c r="M52" s="10"/>
      <c r="U52" s="4"/>
      <c r="V52" s="4"/>
      <c r="W52" s="18"/>
      <c r="AP52" s="4"/>
    </row>
    <row r="53" spans="2:42" x14ac:dyDescent="0.3">
      <c r="B53" s="10"/>
      <c r="K53" s="18"/>
      <c r="L53" s="1"/>
      <c r="M53" s="10"/>
      <c r="U53" s="4"/>
      <c r="V53" s="4"/>
      <c r="W53" s="18"/>
      <c r="AP53" s="4"/>
    </row>
    <row r="54" spans="2:42" x14ac:dyDescent="0.3">
      <c r="B54" s="10"/>
      <c r="K54" s="18"/>
      <c r="L54" s="1"/>
      <c r="M54" s="10"/>
      <c r="U54" s="4"/>
      <c r="V54" s="4"/>
      <c r="W54" s="18"/>
      <c r="AP54" s="4"/>
    </row>
    <row r="55" spans="2:42" x14ac:dyDescent="0.3">
      <c r="B55" s="10"/>
      <c r="K55" s="18"/>
      <c r="L55" s="1"/>
      <c r="M55" s="10"/>
      <c r="U55" s="4"/>
      <c r="V55" s="4"/>
      <c r="W55" s="18"/>
      <c r="AP55" s="4"/>
    </row>
    <row r="56" spans="2:42" x14ac:dyDescent="0.3">
      <c r="B56" s="10"/>
      <c r="K56" s="18"/>
      <c r="L56" s="1"/>
      <c r="M56" s="10"/>
      <c r="U56" s="4"/>
      <c r="V56" s="4"/>
      <c r="W56" s="18"/>
      <c r="AP56" s="4"/>
    </row>
    <row r="57" spans="2:42" x14ac:dyDescent="0.3">
      <c r="B57" s="10"/>
      <c r="K57" s="18"/>
      <c r="L57" s="1"/>
      <c r="M57" s="10"/>
      <c r="U57" s="4"/>
      <c r="V57" s="4"/>
      <c r="W57" s="18"/>
      <c r="AP57" s="4"/>
    </row>
    <row r="58" spans="2:42" x14ac:dyDescent="0.3">
      <c r="B58" s="10"/>
      <c r="K58" s="18"/>
      <c r="L58" s="1"/>
      <c r="M58" s="10"/>
      <c r="U58" s="4"/>
      <c r="V58" s="4"/>
      <c r="W58" s="18"/>
      <c r="AP58" s="4"/>
    </row>
    <row r="59" spans="2:42" x14ac:dyDescent="0.3">
      <c r="B59" s="10"/>
      <c r="K59" s="18"/>
      <c r="L59" s="1"/>
      <c r="M59" s="10"/>
      <c r="U59" s="4"/>
      <c r="V59" s="4"/>
      <c r="W59" s="18"/>
      <c r="AP59" s="4"/>
    </row>
    <row r="60" spans="2:42" x14ac:dyDescent="0.3">
      <c r="B60" s="10"/>
      <c r="K60" s="18"/>
      <c r="L60" s="1"/>
      <c r="M60" s="10"/>
      <c r="U60" s="4"/>
      <c r="V60" s="4"/>
      <c r="W60" s="18"/>
      <c r="AP60" s="4"/>
    </row>
    <row r="61" spans="2:42" x14ac:dyDescent="0.3">
      <c r="B61" s="10"/>
      <c r="K61" s="18"/>
      <c r="L61" s="1"/>
      <c r="M61" s="10"/>
      <c r="U61" s="4"/>
      <c r="V61" s="4"/>
      <c r="W61" s="18"/>
      <c r="AP61" s="4"/>
    </row>
    <row r="62" spans="2:42" x14ac:dyDescent="0.3">
      <c r="B62" s="10"/>
      <c r="K62" s="18"/>
      <c r="L62" s="1"/>
      <c r="M62" s="10"/>
      <c r="U62" s="4"/>
      <c r="V62" s="4"/>
      <c r="W62" s="18"/>
      <c r="AP62" s="4"/>
    </row>
    <row r="63" spans="2:42" x14ac:dyDescent="0.3">
      <c r="B63" s="9"/>
      <c r="C63" s="7"/>
      <c r="D63" s="7"/>
      <c r="E63" s="7"/>
      <c r="F63" s="7"/>
      <c r="G63" s="7"/>
      <c r="H63" s="7"/>
      <c r="I63" s="7"/>
      <c r="J63" s="7"/>
      <c r="K63" s="20"/>
      <c r="L63" s="1"/>
      <c r="M63" s="9"/>
      <c r="N63" s="7"/>
      <c r="O63" s="7"/>
      <c r="P63" s="7"/>
      <c r="Q63" s="7"/>
      <c r="R63" s="7"/>
      <c r="S63" s="7"/>
      <c r="T63" s="7"/>
      <c r="U63" s="7"/>
      <c r="V63" s="7"/>
      <c r="W63" s="20"/>
      <c r="AP63" s="4"/>
    </row>
    <row r="64" spans="2:42" x14ac:dyDescent="0.3">
      <c r="B64" s="1"/>
      <c r="C64" s="1"/>
      <c r="D64" s="1"/>
      <c r="E64" s="1"/>
      <c r="F64" s="1"/>
      <c r="G64" s="1"/>
      <c r="H64" s="1"/>
      <c r="I64" s="1"/>
      <c r="J64" s="1"/>
      <c r="K64" s="1"/>
      <c r="L64" s="1"/>
      <c r="M64" s="1"/>
      <c r="N64" s="1"/>
      <c r="O64" s="1"/>
      <c r="P64" s="1"/>
      <c r="Q64" s="1"/>
      <c r="R64" s="1"/>
      <c r="S64" s="1"/>
      <c r="T64" s="1"/>
      <c r="AP64" s="4"/>
    </row>
    <row r="65" spans="2:42" x14ac:dyDescent="0.3">
      <c r="B65" s="11" t="s">
        <v>202</v>
      </c>
      <c r="C65" s="13"/>
      <c r="D65" s="13"/>
      <c r="E65" s="13"/>
      <c r="F65" s="13"/>
      <c r="G65" s="13"/>
      <c r="H65" s="13"/>
      <c r="I65" s="13"/>
      <c r="J65" s="13"/>
      <c r="K65" s="19"/>
      <c r="L65" s="1"/>
      <c r="M65" s="1"/>
      <c r="N65" s="1"/>
      <c r="O65" s="1"/>
      <c r="P65" s="1"/>
      <c r="Q65" s="1"/>
      <c r="R65" s="1"/>
      <c r="S65" s="1"/>
      <c r="T65" s="1"/>
      <c r="AP65" s="4"/>
    </row>
    <row r="66" spans="2:42" x14ac:dyDescent="0.3">
      <c r="B66" s="10"/>
      <c r="K66" s="18"/>
      <c r="L66" s="1"/>
      <c r="M66" s="1"/>
      <c r="N66" s="1"/>
      <c r="O66" s="1"/>
      <c r="P66" s="1"/>
      <c r="Q66" s="1"/>
      <c r="R66" s="1"/>
      <c r="S66" s="1"/>
      <c r="T66" s="1"/>
      <c r="AP66" s="4"/>
    </row>
    <row r="67" spans="2:42" x14ac:dyDescent="0.3">
      <c r="B67" s="10"/>
      <c r="K67" s="18"/>
      <c r="L67" s="1"/>
      <c r="M67" s="1"/>
      <c r="N67" s="1"/>
      <c r="O67" s="1"/>
      <c r="P67" s="1"/>
      <c r="Q67" s="1"/>
      <c r="R67" s="1"/>
      <c r="S67" s="1"/>
      <c r="T67" s="1"/>
      <c r="AP67" s="4"/>
    </row>
    <row r="68" spans="2:42" x14ac:dyDescent="0.3">
      <c r="B68" s="10"/>
      <c r="K68" s="18"/>
      <c r="L68" s="1"/>
      <c r="M68" s="1"/>
      <c r="N68" s="1"/>
      <c r="O68" s="1"/>
      <c r="P68" s="1"/>
      <c r="Q68" s="1"/>
      <c r="R68" s="1"/>
      <c r="S68" s="1"/>
      <c r="T68" s="1"/>
      <c r="AP68" s="4"/>
    </row>
    <row r="69" spans="2:42" x14ac:dyDescent="0.3">
      <c r="B69" s="10"/>
      <c r="K69" s="18"/>
      <c r="L69" s="1"/>
      <c r="M69" s="1"/>
      <c r="N69" s="1"/>
      <c r="O69" s="1"/>
      <c r="P69" s="1"/>
      <c r="Q69" s="1"/>
      <c r="R69" s="1"/>
      <c r="S69" s="1"/>
      <c r="T69" s="1"/>
      <c r="AP69" s="4"/>
    </row>
    <row r="70" spans="2:42" x14ac:dyDescent="0.3">
      <c r="B70" s="10"/>
      <c r="K70" s="18"/>
      <c r="L70" s="1"/>
      <c r="M70" s="1"/>
      <c r="N70" s="1"/>
      <c r="O70" s="1"/>
      <c r="P70" s="1"/>
      <c r="Q70" s="1"/>
      <c r="R70" s="1"/>
      <c r="S70" s="1"/>
      <c r="T70" s="1"/>
      <c r="AP70" s="4"/>
    </row>
    <row r="71" spans="2:42" x14ac:dyDescent="0.3">
      <c r="B71" s="10"/>
      <c r="K71" s="18"/>
      <c r="L71" s="1"/>
      <c r="M71" s="1"/>
      <c r="N71" s="1"/>
      <c r="O71" s="1"/>
      <c r="P71" s="1"/>
      <c r="Q71" s="1"/>
      <c r="R71" s="1"/>
      <c r="S71" s="1"/>
      <c r="T71" s="1"/>
      <c r="AP71" s="4"/>
    </row>
    <row r="72" spans="2:42" x14ac:dyDescent="0.3">
      <c r="B72" s="10"/>
      <c r="K72" s="18"/>
      <c r="L72" s="1"/>
      <c r="M72" s="1"/>
      <c r="N72" s="1"/>
      <c r="O72" s="1"/>
      <c r="P72" s="1"/>
      <c r="Q72" s="1"/>
      <c r="R72" s="1"/>
      <c r="S72" s="1"/>
      <c r="T72" s="1"/>
      <c r="AP72" s="4"/>
    </row>
    <row r="73" spans="2:42" x14ac:dyDescent="0.3">
      <c r="B73" s="10"/>
      <c r="K73" s="18"/>
      <c r="L73" s="1"/>
      <c r="M73" s="1"/>
      <c r="N73" s="1"/>
      <c r="O73" s="1"/>
      <c r="P73" s="1"/>
      <c r="Q73" s="1"/>
      <c r="R73" s="1"/>
      <c r="S73" s="1"/>
      <c r="T73" s="1"/>
      <c r="AP73" s="4"/>
    </row>
    <row r="74" spans="2:42" x14ac:dyDescent="0.3">
      <c r="B74" s="10"/>
      <c r="K74" s="18"/>
      <c r="L74" s="1"/>
      <c r="M74" s="1"/>
      <c r="N74" s="1"/>
      <c r="O74" s="1"/>
      <c r="P74" s="1"/>
      <c r="Q74" s="1"/>
      <c r="R74" s="1"/>
      <c r="S74" s="1"/>
      <c r="T74" s="1"/>
      <c r="AP74" s="4"/>
    </row>
    <row r="75" spans="2:42" x14ac:dyDescent="0.3">
      <c r="B75" s="10"/>
      <c r="K75" s="18"/>
      <c r="L75" s="1"/>
      <c r="M75" s="1"/>
      <c r="N75" s="1"/>
      <c r="O75" s="1"/>
      <c r="P75" s="1"/>
      <c r="Q75" s="1"/>
      <c r="R75" s="1"/>
      <c r="S75" s="1"/>
      <c r="T75" s="1"/>
      <c r="AP75" s="4"/>
    </row>
    <row r="76" spans="2:42" x14ac:dyDescent="0.3">
      <c r="B76" s="10"/>
      <c r="K76" s="18"/>
      <c r="L76" s="1"/>
      <c r="M76" s="1"/>
      <c r="N76" s="1"/>
      <c r="O76" s="1"/>
      <c r="P76" s="1"/>
      <c r="Q76" s="1"/>
      <c r="R76" s="1"/>
      <c r="S76" s="1"/>
      <c r="T76" s="1"/>
      <c r="AP76" s="4"/>
    </row>
    <row r="77" spans="2:42" x14ac:dyDescent="0.3">
      <c r="B77" s="10"/>
      <c r="K77" s="18"/>
      <c r="L77" s="1"/>
      <c r="M77" s="1"/>
      <c r="N77" s="1"/>
      <c r="O77" s="1"/>
      <c r="P77" s="1"/>
      <c r="Q77" s="1"/>
      <c r="R77" s="1"/>
      <c r="S77" s="1"/>
      <c r="T77" s="1"/>
      <c r="AP77" s="4"/>
    </row>
    <row r="78" spans="2:42" x14ac:dyDescent="0.3">
      <c r="B78" s="10"/>
      <c r="K78" s="18"/>
      <c r="L78" s="1"/>
      <c r="M78" s="1"/>
      <c r="N78" s="1"/>
      <c r="O78" s="1"/>
      <c r="P78" s="1"/>
      <c r="Q78" s="1"/>
      <c r="R78" s="1"/>
      <c r="S78" s="1"/>
      <c r="T78" s="1"/>
      <c r="AP78" s="4"/>
    </row>
    <row r="79" spans="2:42" x14ac:dyDescent="0.3">
      <c r="B79" s="10"/>
      <c r="K79" s="18"/>
      <c r="L79" s="1"/>
      <c r="M79" s="1"/>
      <c r="N79" s="1"/>
      <c r="O79" s="1"/>
      <c r="P79" s="1"/>
      <c r="Q79" s="1"/>
      <c r="R79" s="1"/>
      <c r="S79" s="1"/>
      <c r="T79" s="1"/>
      <c r="AP79" s="4"/>
    </row>
    <row r="80" spans="2:42" x14ac:dyDescent="0.3">
      <c r="B80" s="10"/>
      <c r="K80" s="18"/>
      <c r="L80" s="1"/>
      <c r="M80" s="1"/>
      <c r="N80" s="1"/>
      <c r="O80" s="1"/>
      <c r="P80" s="1"/>
      <c r="Q80" s="1"/>
      <c r="R80" s="1"/>
      <c r="S80" s="1"/>
      <c r="T80" s="1"/>
      <c r="AP80" s="4"/>
    </row>
    <row r="81" spans="2:42" x14ac:dyDescent="0.3">
      <c r="B81" s="10"/>
      <c r="K81" s="18"/>
      <c r="L81" s="1"/>
      <c r="M81" s="1"/>
      <c r="N81" s="1"/>
      <c r="O81" s="1"/>
      <c r="P81" s="1"/>
      <c r="Q81" s="1"/>
      <c r="R81" s="1"/>
      <c r="S81" s="1"/>
      <c r="T81" s="1"/>
      <c r="AP81" s="4"/>
    </row>
    <row r="82" spans="2:42" x14ac:dyDescent="0.3">
      <c r="B82" s="10"/>
      <c r="K82" s="18"/>
      <c r="L82" s="1"/>
      <c r="M82" s="1"/>
      <c r="N82" s="1"/>
      <c r="O82" s="1"/>
      <c r="P82" s="1"/>
      <c r="Q82" s="1"/>
      <c r="R82" s="1"/>
      <c r="S82" s="1"/>
      <c r="T82" s="1"/>
      <c r="AP82" s="4"/>
    </row>
    <row r="83" spans="2:42" x14ac:dyDescent="0.3">
      <c r="B83" s="10"/>
      <c r="K83" s="18"/>
      <c r="L83" s="1"/>
      <c r="M83" s="1"/>
      <c r="N83" s="1"/>
      <c r="O83" s="1"/>
      <c r="P83" s="1"/>
      <c r="Q83" s="1"/>
      <c r="R83" s="1"/>
      <c r="S83" s="1"/>
      <c r="T83" s="1"/>
      <c r="AP83" s="4"/>
    </row>
    <row r="84" spans="2:42" x14ac:dyDescent="0.3">
      <c r="B84" s="10"/>
      <c r="K84" s="18"/>
      <c r="L84" s="1"/>
      <c r="M84" s="1"/>
      <c r="N84" s="1"/>
      <c r="O84" s="1"/>
      <c r="P84" s="1"/>
      <c r="Q84" s="1"/>
      <c r="R84" s="1"/>
      <c r="S84" s="1"/>
      <c r="T84" s="1"/>
      <c r="AP84" s="4"/>
    </row>
    <row r="85" spans="2:42" x14ac:dyDescent="0.3">
      <c r="B85" s="10"/>
      <c r="K85" s="18"/>
      <c r="L85" s="1"/>
      <c r="M85" s="1"/>
      <c r="N85" s="1"/>
      <c r="O85" s="1"/>
      <c r="P85" s="1"/>
      <c r="Q85" s="1"/>
      <c r="R85" s="1"/>
      <c r="S85" s="1"/>
      <c r="T85" s="1"/>
      <c r="AP85" s="4"/>
    </row>
    <row r="86" spans="2:42" x14ac:dyDescent="0.3">
      <c r="B86" s="10"/>
      <c r="K86" s="18"/>
      <c r="L86" s="1"/>
      <c r="M86" s="1"/>
      <c r="N86" s="1"/>
      <c r="O86" s="1"/>
      <c r="P86" s="1"/>
      <c r="Q86" s="1"/>
      <c r="R86" s="1"/>
      <c r="S86" s="1"/>
      <c r="T86" s="1"/>
      <c r="AP86" s="4"/>
    </row>
    <row r="87" spans="2:42" x14ac:dyDescent="0.3">
      <c r="B87" s="10"/>
      <c r="K87" s="18"/>
      <c r="L87" s="1"/>
      <c r="M87" s="1"/>
      <c r="N87" s="1"/>
      <c r="O87" s="1"/>
      <c r="P87" s="1"/>
      <c r="Q87" s="1"/>
      <c r="R87" s="1"/>
      <c r="S87" s="1"/>
      <c r="T87" s="1"/>
      <c r="AP87" s="4"/>
    </row>
    <row r="88" spans="2:42" x14ac:dyDescent="0.3">
      <c r="B88" s="9"/>
      <c r="C88" s="7"/>
      <c r="D88" s="7"/>
      <c r="E88" s="7"/>
      <c r="F88" s="7"/>
      <c r="G88" s="7"/>
      <c r="H88" s="7"/>
      <c r="I88" s="7"/>
      <c r="J88" s="7"/>
      <c r="K88" s="20"/>
      <c r="L88" s="1"/>
      <c r="M88" s="1"/>
      <c r="N88" s="1"/>
      <c r="O88" s="1"/>
      <c r="P88" s="1"/>
      <c r="Q88" s="1"/>
      <c r="R88" s="1"/>
      <c r="S88" s="1"/>
      <c r="T88" s="1"/>
      <c r="AP88" s="4"/>
    </row>
    <row r="89" spans="2:42" x14ac:dyDescent="0.3">
      <c r="B89" s="1"/>
      <c r="C89" s="1"/>
      <c r="D89" s="1"/>
      <c r="E89" s="1"/>
      <c r="F89" s="1"/>
      <c r="G89" s="1"/>
      <c r="H89" s="1"/>
      <c r="I89" s="1"/>
      <c r="J89" s="1"/>
      <c r="K89" s="1"/>
      <c r="L89" s="1"/>
      <c r="M89" s="1"/>
      <c r="N89" s="1"/>
      <c r="O89" s="1"/>
      <c r="P89" s="1"/>
      <c r="Q89" s="1"/>
      <c r="R89" s="1"/>
      <c r="S89" s="1"/>
      <c r="T89" s="1"/>
      <c r="AP89" s="4"/>
    </row>
    <row r="90" spans="2:42" s="4" customFormat="1" x14ac:dyDescent="0.3"/>
    <row r="91" spans="2:42" s="4" customFormat="1" x14ac:dyDescent="0.3"/>
    <row r="92" spans="2:42" s="4" customFormat="1" x14ac:dyDescent="0.3"/>
    <row r="93" spans="2:42" s="4" customFormat="1" x14ac:dyDescent="0.3"/>
    <row r="94" spans="2:42" s="4" customFormat="1" x14ac:dyDescent="0.3"/>
    <row r="95" spans="2:42" s="4" customFormat="1" x14ac:dyDescent="0.3"/>
    <row r="96" spans="2:42"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sheetData>
  <conditionalFormatting sqref="AD14">
    <cfRule type="expression" dxfId="0" priority="1">
      <formula>"Balanced with heat recovery"</formula>
    </cfRule>
  </conditionalFormatting>
  <pageMargins left="0.25" right="0.25" top="0.75" bottom="0.75" header="0.3" footer="0.3"/>
  <pageSetup paperSize="8" scale="79" fitToHeight="0" orientation="landscape" r:id="rId1"/>
  <headerFooter>
    <oddHeader>&amp;R&amp;"Calibri"&amp;10&amp;KFF0000Information Classification: CONFIDENTIAL&amp;1#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9A2236119F7A47B2A22F9A606E87C3" ma:contentTypeVersion="17" ma:contentTypeDescription="Create a new document." ma:contentTypeScope="" ma:versionID="82a23a390b66436ef54d89b16b1203e5">
  <xsd:schema xmlns:xsd="http://www.w3.org/2001/XMLSchema" xmlns:xs="http://www.w3.org/2001/XMLSchema" xmlns:p="http://schemas.microsoft.com/office/2006/metadata/properties" xmlns:ns2="8f977478-cabf-45f0-b5ba-38f12dfb603a" xmlns:ns3="2c978d17-686b-4efe-8d3b-f721bc9acc9d" targetNamespace="http://schemas.microsoft.com/office/2006/metadata/properties" ma:root="true" ma:fieldsID="b837184734d2b5a3ee4bda3ed6717f51" ns2:_="" ns3:_="">
    <xsd:import namespace="8f977478-cabf-45f0-b5ba-38f12dfb603a"/>
    <xsd:import namespace="2c978d17-686b-4efe-8d3b-f721bc9acc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77478-cabf-45f0-b5ba-38f12dfb6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912f23b-0dde-4d46-bd58-a37ab3ccfbc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978d17-686b-4efe-8d3b-f721bc9acc9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a6f770f-4dfd-46ac-9166-9a8df9d62a57}" ma:internalName="TaxCatchAll" ma:showField="CatchAllData" ma:web="2c978d17-686b-4efe-8d3b-f721bc9acc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c978d17-686b-4efe-8d3b-f721bc9acc9d">
      <UserInfo>
        <DisplayName>Chantal Mclennan</DisplayName>
        <AccountId>430</AccountId>
        <AccountType/>
      </UserInfo>
      <UserInfo>
        <DisplayName>David Tedray</DisplayName>
        <AccountId>211</AccountId>
        <AccountType/>
      </UserInfo>
      <UserInfo>
        <DisplayName>Emily Rubin</DisplayName>
        <AccountId>14</AccountId>
        <AccountType/>
      </UserInfo>
      <UserInfo>
        <DisplayName>Samantha Hunkin</DisplayName>
        <AccountId>438</AccountId>
        <AccountType/>
      </UserInfo>
    </SharedWithUsers>
    <lcf76f155ced4ddcb4097134ff3c332f xmlns="8f977478-cabf-45f0-b5ba-38f12dfb603a">
      <Terms xmlns="http://schemas.microsoft.com/office/infopath/2007/PartnerControls"/>
    </lcf76f155ced4ddcb4097134ff3c332f>
    <_Flow_SignoffStatus xmlns="8f977478-cabf-45f0-b5ba-38f12dfb603a" xsi:nil="true"/>
    <TaxCatchAll xmlns="2c978d17-686b-4efe-8d3b-f721bc9acc9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EE7F9C-E13D-4208-908E-BF74F74FA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77478-cabf-45f0-b5ba-38f12dfb603a"/>
    <ds:schemaRef ds:uri="2c978d17-686b-4efe-8d3b-f721bc9ac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D0021B-8AA3-45CB-B609-FCBF6FF6B33D}">
  <ds:schemaRefs>
    <ds:schemaRef ds:uri="http://schemas.microsoft.com/office/2006/metadata/properties"/>
    <ds:schemaRef ds:uri="http://schemas.microsoft.com/office/infopath/2007/PartnerControls"/>
    <ds:schemaRef ds:uri="7f5d01d7-196a-4c75-98ba-e2c7e498bcbb"/>
    <ds:schemaRef ds:uri="2c978d17-686b-4efe-8d3b-f721bc9acc9d"/>
    <ds:schemaRef ds:uri="8f977478-cabf-45f0-b5ba-38f12dfb603a"/>
  </ds:schemaRefs>
</ds:datastoreItem>
</file>

<file path=customXml/itemProps3.xml><?xml version="1.0" encoding="utf-8"?>
<ds:datastoreItem xmlns:ds="http://schemas.openxmlformats.org/officeDocument/2006/customXml" ds:itemID="{CD14E715-78C5-4629-A95A-70B6D41F3F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1-INSTRUCTIONS</vt:lpstr>
      <vt:lpstr>2-DEVELOPMENT INFORMATION</vt:lpstr>
      <vt:lpstr>X-LISTS</vt:lpstr>
      <vt:lpstr>X-DATA</vt:lpstr>
      <vt:lpstr>X-GRAPH DATA</vt:lpstr>
      <vt:lpstr>3-PHPP APPLICANT INPUT</vt:lpstr>
      <vt:lpstr>4-PHPP SUMMARY</vt:lpstr>
      <vt:lpstr>5-PHPP GRAPH GUIDANCE</vt:lpstr>
      <vt:lpstr>'3-PHPP APPLICANT INPUT'!Print_Area</vt:lpstr>
      <vt:lpstr>'4-PHPP SUMMARY'!Print_Area</vt:lpstr>
      <vt:lpstr>'5-PHPP GRAPH GUIDANCE'!Print_Area</vt:lpstr>
      <vt:lpstr>'4-PHPP SUMMARY'!Print_Titles</vt:lpstr>
      <vt:lpstr>'5-PHPP GRAPH 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  Tatlock</dc:creator>
  <cp:keywords/>
  <dc:description/>
  <cp:lastModifiedBy>Charlotte Smallwood</cp:lastModifiedBy>
  <cp:revision/>
  <cp:lastPrinted>2023-05-09T13:16:46Z</cp:lastPrinted>
  <dcterms:created xsi:type="dcterms:W3CDTF">2022-05-11T12:38:49Z</dcterms:created>
  <dcterms:modified xsi:type="dcterms:W3CDTF">2024-02-01T16:07:34Z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0x0101002D9A2236119F7A47B2A22F9A606E87C3</vt:lpwstr>
  </property>
  <property fmtid="{D5CDD505-2E9C-101B-9397-08002B2CF9AE}" pid="3" name="MSIP_Label_516fbf66-0409-43ad-a1a7-9f18b408c743_Enabled">
    <vt:lpwstr>true</vt:lpwstr>
  </property>
  <property fmtid="{D5CDD505-2E9C-101B-9397-08002B2CF9AE}" pid="4" name="MSIP_Label_516fbf66-0409-43ad-a1a7-9f18b408c743_SetDate">
    <vt:lpwstr>2022-10-20T08:40:05Z</vt:lpwstr>
  </property>
  <property fmtid="{D5CDD505-2E9C-101B-9397-08002B2CF9AE}" pid="5" name="MSIP_Label_516fbf66-0409-43ad-a1a7-9f18b408c743_Method">
    <vt:lpwstr>Privileged</vt:lpwstr>
  </property>
  <property fmtid="{D5CDD505-2E9C-101B-9397-08002B2CF9AE}" pid="6" name="MSIP_Label_516fbf66-0409-43ad-a1a7-9f18b408c743_Name">
    <vt:lpwstr>CONFIDENTIAL</vt:lpwstr>
  </property>
  <property fmtid="{D5CDD505-2E9C-101B-9397-08002B2CF9AE}" pid="7" name="MSIP_Label_516fbf66-0409-43ad-a1a7-9f18b408c743_SiteId">
    <vt:lpwstr>efaa16aa-d1de-4d58-ba2e-2833fdfdd29f</vt:lpwstr>
  </property>
  <property fmtid="{D5CDD505-2E9C-101B-9397-08002B2CF9AE}" pid="8" name="MSIP_Label_516fbf66-0409-43ad-a1a7-9f18b408c743_ActionId">
    <vt:lpwstr>da1cae01-f914-452e-9495-34876cd59944</vt:lpwstr>
  </property>
  <property fmtid="{D5CDD505-2E9C-101B-9397-08002B2CF9AE}" pid="9" name="MSIP_Label_516fbf66-0409-43ad-a1a7-9f18b408c743_ContentBits">
    <vt:lpwstr>1</vt:lpwstr>
  </property>
</Properties>
</file>